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LPSKFPCL0001\lpskhome2$\MALOM\My Documents\Documents\BUSINESS DEVELOPMENT\2-PROJECTS\PROJECT - IFRS Accounting\"/>
    </mc:Choice>
  </mc:AlternateContent>
  <bookViews>
    <workbookView xWindow="0" yWindow="1800" windowWidth="28470" windowHeight="13905"/>
  </bookViews>
  <sheets>
    <sheet name="36M" sheetId="2" r:id="rId1"/>
    <sheet name="48M" sheetId="3" r:id="rId2"/>
  </sheets>
  <definedNames>
    <definedName name="Print_Area" localSheetId="0">'36M'!$A$1:$M$60</definedName>
    <definedName name="Print_Area" localSheetId="1">'48M'!$A$1:$M$63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3" l="1"/>
  <c r="G26" i="3" s="1"/>
  <c r="E16" i="3"/>
  <c r="I14" i="3"/>
  <c r="L14" i="3" s="1"/>
  <c r="E14" i="3"/>
  <c r="L13" i="3"/>
  <c r="I13" i="3"/>
  <c r="I12" i="3"/>
  <c r="L12" i="3" s="1"/>
  <c r="I11" i="3"/>
  <c r="L11" i="3" s="1"/>
  <c r="E19" i="2"/>
  <c r="G26" i="2" s="1"/>
  <c r="E16" i="2"/>
  <c r="E14" i="2"/>
  <c r="I13" i="2"/>
  <c r="L13" i="2" s="1"/>
  <c r="I12" i="2"/>
  <c r="L12" i="2" s="1"/>
  <c r="I11" i="2"/>
  <c r="L11" i="2" s="1"/>
  <c r="H11" i="3" l="1"/>
  <c r="J11" i="3" s="1"/>
  <c r="E17" i="2"/>
  <c r="E20" i="2" s="1"/>
  <c r="K11" i="2" s="1"/>
  <c r="H11" i="2"/>
  <c r="J11" i="2" s="1"/>
  <c r="G27" i="3"/>
  <c r="G28" i="3" s="1"/>
  <c r="G29" i="3" s="1"/>
  <c r="G48" i="3"/>
  <c r="G30" i="3"/>
  <c r="E17" i="3"/>
  <c r="E20" i="3" s="1"/>
  <c r="G46" i="2"/>
  <c r="G27" i="2"/>
  <c r="G28" i="2" s="1"/>
  <c r="H12" i="3" l="1"/>
  <c r="J12" i="3" s="1"/>
  <c r="G29" i="2"/>
  <c r="H12" i="2"/>
  <c r="J12" i="2" s="1"/>
  <c r="G49" i="3"/>
  <c r="G50" i="3" s="1"/>
  <c r="G51" i="3" s="1"/>
  <c r="K11" i="3"/>
  <c r="H13" i="3"/>
  <c r="G47" i="2"/>
  <c r="G48" i="2" s="1"/>
  <c r="M11" i="2"/>
  <c r="K12" i="2"/>
  <c r="H13" i="2"/>
  <c r="M11" i="3" l="1"/>
  <c r="K12" i="3"/>
  <c r="J13" i="3"/>
  <c r="H14" i="3"/>
  <c r="J14" i="3" s="1"/>
  <c r="G52" i="3"/>
  <c r="M12" i="2"/>
  <c r="K13" i="2"/>
  <c r="J13" i="2"/>
  <c r="J14" i="2"/>
  <c r="G49" i="2"/>
  <c r="J15" i="3" l="1"/>
  <c r="D25" i="3" s="1"/>
  <c r="K13" i="3"/>
  <c r="M12" i="3"/>
  <c r="D25" i="2"/>
  <c r="D45" i="2"/>
  <c r="M13" i="2"/>
  <c r="D47" i="3" l="1"/>
  <c r="F48" i="3" s="1"/>
  <c r="D48" i="3" s="1"/>
  <c r="M14" i="2"/>
  <c r="D35" i="2" s="1"/>
  <c r="M13" i="3"/>
  <c r="K14" i="3"/>
  <c r="M14" i="3" s="1"/>
  <c r="C25" i="3"/>
  <c r="E26" i="3"/>
  <c r="F26" i="3"/>
  <c r="C45" i="2"/>
  <c r="F46" i="2"/>
  <c r="D46" i="2" s="1"/>
  <c r="C25" i="2"/>
  <c r="F26" i="2"/>
  <c r="D26" i="2" s="1"/>
  <c r="E26" i="2"/>
  <c r="C47" i="3" l="1"/>
  <c r="C26" i="3"/>
  <c r="C27" i="3" s="1"/>
  <c r="D55" i="2"/>
  <c r="F56" i="2" s="1"/>
  <c r="F49" i="3"/>
  <c r="E49" i="3" s="1"/>
  <c r="H49" i="3" s="1"/>
  <c r="D49" i="3"/>
  <c r="C48" i="3"/>
  <c r="C49" i="3" s="1"/>
  <c r="D26" i="3"/>
  <c r="E48" i="3"/>
  <c r="H26" i="3"/>
  <c r="E27" i="3"/>
  <c r="M15" i="3"/>
  <c r="F27" i="2"/>
  <c r="D27" i="2" s="1"/>
  <c r="H26" i="2"/>
  <c r="E27" i="2"/>
  <c r="C55" i="2"/>
  <c r="C26" i="2"/>
  <c r="C27" i="2" s="1"/>
  <c r="F47" i="2"/>
  <c r="E47" i="2" s="1"/>
  <c r="H47" i="2" s="1"/>
  <c r="E46" i="2"/>
  <c r="C35" i="2"/>
  <c r="F36" i="2"/>
  <c r="D36" i="2" s="1"/>
  <c r="E36" i="2"/>
  <c r="C36" i="2" l="1"/>
  <c r="C37" i="2" s="1"/>
  <c r="E28" i="3"/>
  <c r="D36" i="3"/>
  <c r="D58" i="3"/>
  <c r="F27" i="3"/>
  <c r="D27" i="3" s="1"/>
  <c r="F50" i="3"/>
  <c r="E50" i="3" s="1"/>
  <c r="H50" i="3" s="1"/>
  <c r="D50" i="3"/>
  <c r="F51" i="3" s="1"/>
  <c r="E51" i="3" s="1"/>
  <c r="H51" i="3" s="1"/>
  <c r="H48" i="3"/>
  <c r="C28" i="3"/>
  <c r="F37" i="2"/>
  <c r="D37" i="2" s="1"/>
  <c r="H46" i="2"/>
  <c r="E56" i="2"/>
  <c r="C56" i="2" s="1"/>
  <c r="C46" i="2"/>
  <c r="C47" i="2" s="1"/>
  <c r="H27" i="2"/>
  <c r="E28" i="2"/>
  <c r="C28" i="2"/>
  <c r="F28" i="2"/>
  <c r="D28" i="2" s="1"/>
  <c r="H36" i="2"/>
  <c r="E37" i="2"/>
  <c r="C38" i="2" s="1"/>
  <c r="D47" i="2"/>
  <c r="D56" i="2"/>
  <c r="F28" i="3" l="1"/>
  <c r="D28" i="3"/>
  <c r="F29" i="3" s="1"/>
  <c r="F30" i="3" s="1"/>
  <c r="F59" i="3"/>
  <c r="D59" i="3" s="1"/>
  <c r="C58" i="3"/>
  <c r="H52" i="3"/>
  <c r="F37" i="3"/>
  <c r="D37" i="3" s="1"/>
  <c r="C36" i="3"/>
  <c r="E37" i="3"/>
  <c r="C50" i="3"/>
  <c r="H28" i="3"/>
  <c r="E29" i="3"/>
  <c r="E52" i="3"/>
  <c r="F52" i="3"/>
  <c r="C29" i="3"/>
  <c r="H27" i="3"/>
  <c r="D38" i="2"/>
  <c r="F38" i="2"/>
  <c r="F57" i="2"/>
  <c r="D57" i="2" s="1"/>
  <c r="F29" i="2"/>
  <c r="F48" i="2"/>
  <c r="D48" i="2" s="1"/>
  <c r="H28" i="2"/>
  <c r="E38" i="2"/>
  <c r="H37" i="2"/>
  <c r="H56" i="2"/>
  <c r="F39" i="2" l="1"/>
  <c r="F60" i="3"/>
  <c r="E60" i="3" s="1"/>
  <c r="H60" i="3" s="1"/>
  <c r="H37" i="3"/>
  <c r="E38" i="3"/>
  <c r="C37" i="3"/>
  <c r="C38" i="3" s="1"/>
  <c r="F38" i="3"/>
  <c r="D38" i="3" s="1"/>
  <c r="E59" i="3"/>
  <c r="H29" i="3"/>
  <c r="H30" i="3" s="1"/>
  <c r="E30" i="3"/>
  <c r="H29" i="2"/>
  <c r="E29" i="2"/>
  <c r="F58" i="2"/>
  <c r="E58" i="2" s="1"/>
  <c r="H58" i="2" s="1"/>
  <c r="E57" i="2"/>
  <c r="E48" i="2"/>
  <c r="F49" i="2"/>
  <c r="H38" i="2"/>
  <c r="D60" i="3" l="1"/>
  <c r="C39" i="3"/>
  <c r="D58" i="2"/>
  <c r="F59" i="2" s="1"/>
  <c r="F39" i="3"/>
  <c r="D39" i="3" s="1"/>
  <c r="F40" i="3" s="1"/>
  <c r="H59" i="3"/>
  <c r="C59" i="3"/>
  <c r="C60" i="3" s="1"/>
  <c r="F61" i="3"/>
  <c r="D61" i="3" s="1"/>
  <c r="F62" i="3" s="1"/>
  <c r="E62" i="3" s="1"/>
  <c r="H62" i="3" s="1"/>
  <c r="E39" i="3"/>
  <c r="H38" i="3"/>
  <c r="H48" i="2"/>
  <c r="H49" i="2" s="1"/>
  <c r="E49" i="2"/>
  <c r="C48" i="2"/>
  <c r="H39" i="2"/>
  <c r="H57" i="2"/>
  <c r="C57" i="2"/>
  <c r="C58" i="2" s="1"/>
  <c r="E39" i="2"/>
  <c r="E59" i="2" l="1"/>
  <c r="F60" i="2"/>
  <c r="E40" i="3"/>
  <c r="H40" i="3" s="1"/>
  <c r="H39" i="3"/>
  <c r="E41" i="3"/>
  <c r="C40" i="3"/>
  <c r="E61" i="3"/>
  <c r="C61" i="3" s="1"/>
  <c r="F63" i="3"/>
  <c r="F41" i="3"/>
  <c r="H41" i="3" l="1"/>
  <c r="H59" i="2"/>
  <c r="H60" i="2" s="1"/>
  <c r="E60" i="2"/>
  <c r="H61" i="3"/>
  <c r="H63" i="3" s="1"/>
  <c r="E63" i="3"/>
</calcChain>
</file>

<file path=xl/sharedStrings.xml><?xml version="1.0" encoding="utf-8"?>
<sst xmlns="http://schemas.openxmlformats.org/spreadsheetml/2006/main" count="217" uniqueCount="45">
  <si>
    <t>-</t>
  </si>
  <si>
    <t>TOTAL</t>
  </si>
  <si>
    <t>IFRS / US GAAP kalkulačka</t>
  </si>
  <si>
    <t>Uvedená kalkulácia bola vytvorená pre informatívne účely s použitím metodiky podľa dostupných informácií - a pre obdobie 48 mesiacov.
LeasePlan Slovakia, .s.r.o. nenesie žiadnu zodpovednosť za jej používanie.</t>
  </si>
  <si>
    <t>Základné dáta</t>
  </si>
  <si>
    <t>Investícia / vstupná hodnota pre financovanie</t>
  </si>
  <si>
    <t>Dĺžka leasingu</t>
  </si>
  <si>
    <t>mesiacov</t>
  </si>
  <si>
    <t>Úroková sadzba</t>
  </si>
  <si>
    <t>Poznámka</t>
  </si>
  <si>
    <t>Amortizácia</t>
  </si>
  <si>
    <t>Present Value leasingovej splátky</t>
  </si>
  <si>
    <t>Splátka</t>
  </si>
  <si>
    <t>Diskont</t>
  </si>
  <si>
    <t>PV</t>
  </si>
  <si>
    <t>Amortizácia
(mesačne)</t>
  </si>
  <si>
    <t>Amortizácia
(ročne)</t>
  </si>
  <si>
    <t>Úroky
(mesačne)</t>
  </si>
  <si>
    <t>Úroky
(ročne)</t>
  </si>
  <si>
    <t>Splátka auta</t>
  </si>
  <si>
    <t>Splátka služby
(mesačne)</t>
  </si>
  <si>
    <t>Splátka služby
(ročne)</t>
  </si>
  <si>
    <t>CELKOVÁ LEASINGOVÁ SPLÁTKA</t>
  </si>
  <si>
    <t>SÚVAHA</t>
  </si>
  <si>
    <t>VÝSLEDOVKA</t>
  </si>
  <si>
    <t>Aktíva</t>
  </si>
  <si>
    <t>Pasíva</t>
  </si>
  <si>
    <t>Rok</t>
  </si>
  <si>
    <t>Úrokové náklady</t>
  </si>
  <si>
    <t>Služby</t>
  </si>
  <si>
    <t>Celkové náklady</t>
  </si>
  <si>
    <r>
      <t xml:space="preserve">Present Value splátky auta
</t>
    </r>
    <r>
      <rPr>
        <sz val="8"/>
        <color theme="0"/>
        <rFont val="Arial"/>
        <family val="2"/>
        <charset val="238"/>
      </rPr>
      <t>(amortizácia+úroky)</t>
    </r>
  </si>
  <si>
    <t>Amortizácia (odpisy)</t>
  </si>
  <si>
    <t>Vysvetlivky</t>
  </si>
  <si>
    <r>
      <rPr>
        <b/>
        <sz val="11"/>
        <color theme="0"/>
        <rFont val="Arial"/>
        <family val="2"/>
        <charset val="238"/>
      </rPr>
      <t>IFRS 16</t>
    </r>
    <r>
      <rPr>
        <b/>
        <sz val="9"/>
        <color theme="0"/>
        <rFont val="Arial"/>
        <family val="2"/>
        <charset val="238"/>
      </rPr>
      <t xml:space="preserve">
(oddelené učtovanie splátky auta a služieb leasingu)</t>
    </r>
  </si>
  <si>
    <r>
      <rPr>
        <b/>
        <sz val="11"/>
        <color theme="0"/>
        <rFont val="Arial"/>
        <family val="2"/>
        <charset val="238"/>
      </rPr>
      <t>IFRS 16</t>
    </r>
    <r>
      <rPr>
        <b/>
        <sz val="9"/>
        <color theme="0"/>
        <rFont val="Arial"/>
        <family val="2"/>
        <charset val="238"/>
      </rPr>
      <t xml:space="preserve">
(spoločné učtovanie splátky auta a služieb leasingu)</t>
    </r>
  </si>
  <si>
    <t>Present Value splátky auta</t>
  </si>
  <si>
    <r>
      <rPr>
        <b/>
        <sz val="8"/>
        <color theme="1"/>
        <rFont val="Arial"/>
        <family val="2"/>
        <charset val="238"/>
      </rPr>
      <t>Diskont</t>
    </r>
    <r>
      <rPr>
        <sz val="8"/>
        <color theme="1"/>
        <rFont val="Arial"/>
        <family val="2"/>
        <charset val="238"/>
      </rPr>
      <t xml:space="preserve"> = 1/(1+ú.s.)</t>
    </r>
    <r>
      <rPr>
        <vertAlign val="superscript"/>
        <sz val="8"/>
        <color theme="1"/>
        <rFont val="Arial"/>
        <family val="2"/>
        <charset val="238"/>
      </rPr>
      <t>n</t>
    </r>
  </si>
  <si>
    <t>Úročenie záväzku. 
Hodnota záväzku * úroková sadzba</t>
  </si>
  <si>
    <t>Rovnomerné odpisovanie majetku (4roky) Hodnota / 4</t>
  </si>
  <si>
    <t>Úročenie záväzku
Hodnota záväzku * úroková sadzba</t>
  </si>
  <si>
    <r>
      <rPr>
        <b/>
        <sz val="11"/>
        <color theme="0"/>
        <rFont val="Arial"/>
        <family val="2"/>
        <charset val="238"/>
      </rPr>
      <t>US GAAP</t>
    </r>
    <r>
      <rPr>
        <b/>
        <sz val="9"/>
        <color theme="0"/>
        <rFont val="Arial"/>
        <family val="2"/>
        <charset val="238"/>
      </rPr>
      <t xml:space="preserve">
(oddelené učtovanie splátky auta a služieb leasingu)</t>
    </r>
  </si>
  <si>
    <r>
      <rPr>
        <b/>
        <sz val="11"/>
        <color theme="0"/>
        <rFont val="Arial"/>
        <family val="2"/>
        <charset val="238"/>
      </rPr>
      <t>US GAAP</t>
    </r>
    <r>
      <rPr>
        <b/>
        <sz val="9"/>
        <color theme="0"/>
        <rFont val="Arial"/>
        <family val="2"/>
        <charset val="238"/>
      </rPr>
      <t xml:space="preserve">
(spoločné učtovanie splátky auta a služieb leasingu)</t>
    </r>
  </si>
  <si>
    <t>Leasingová splátka bez úrokov a služieb</t>
  </si>
  <si>
    <t>Rovnomerné odpisovanie majetku (3roky) Hodnota /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</si>
</sst>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5" formatCode="#,##0\ &quot;€&quot;;\-#,##0\ &quot;€&quot;"/>
    <numFmt numFmtId="7" formatCode="#,##0.00\ &quot;€&quot;;\-#,##0.00\ &quot;€&quot;"/>
    <numFmt numFmtId="164" formatCode="_-* #,##0.00\ _K_č_-;\-* #,##0.00\ _K_č_-;_-* &quot;-&quot;??\ _K_č_-;_-@_-"/>
    <numFmt numFmtId="165" formatCode="#,##0_ ;\-#,##0\ "/>
    <numFmt numFmtId="166" formatCode="0.0%"/>
    <numFmt numFmtId="167" formatCode="0.000000"/>
    <numFmt numFmtId="168" formatCode="#,##0\ &quot;€&quot;"/>
  </numFmts>
  <fonts count="17" x14ac:knownFonts="1">
    <font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theme="1"/>
      <name val="Arial"/>
      <family val="2"/>
    </font>
    <font>
      <b/>
      <sz val="10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i/>
      <sz val="8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b/>
      <sz val="8"/>
      <color theme="0"/>
      <name val="Arial"/>
      <family val="2"/>
      <charset val="238"/>
    </font>
    <font>
      <sz val="8"/>
      <color theme="0"/>
      <name val="Arial"/>
      <family val="2"/>
      <charset val="238"/>
    </font>
    <font>
      <b/>
      <sz val="9"/>
      <color theme="0"/>
      <name val="Arial"/>
      <family val="2"/>
      <charset val="238"/>
    </font>
    <font>
      <b/>
      <sz val="8"/>
      <color theme="4"/>
      <name val="Arial"/>
      <family val="2"/>
      <charset val="238"/>
    </font>
    <font>
      <b/>
      <sz val="8"/>
      <color theme="1" tint="0.499984740745262"/>
      <name val="Arial"/>
      <family val="2"/>
      <charset val="238"/>
    </font>
    <font>
      <b/>
      <sz val="11"/>
      <color theme="0"/>
      <name val="Arial"/>
      <family val="2"/>
      <charset val="238"/>
    </font>
    <font>
      <vertAlign val="superscript"/>
      <sz val="8"/>
      <color theme="1"/>
      <name val="Arial"/>
      <family val="2"/>
      <charset val="238"/>
    </font>
    <font>
      <b/>
      <sz val="20"/>
      <color theme="3"/>
      <name val="Arial"/>
      <family val="2"/>
      <charset val="238"/>
    </font>
    <font>
      <b/>
      <sz val="8"/>
      <color theme="3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2"/>
        <bgColor indexed="64"/>
      </patternFill>
    </fill>
  </fills>
  <borders count="4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theme="0" tint="-0.499984740745262"/>
      </left>
      <right/>
      <top style="medium">
        <color theme="1"/>
      </top>
      <bottom style="medium">
        <color theme="1"/>
      </bottom>
      <diagonal/>
    </border>
    <border>
      <left/>
      <right style="thin">
        <color theme="0" tint="-0.499984740745262"/>
      </right>
      <top style="medium">
        <color theme="1"/>
      </top>
      <bottom style="medium">
        <color theme="1"/>
      </bottom>
      <diagonal/>
    </border>
    <border>
      <left style="thin">
        <color theme="0" tint="-0.499984740745262"/>
      </left>
      <right/>
      <top style="medium">
        <color theme="1"/>
      </top>
      <bottom style="thin">
        <color theme="1"/>
      </bottom>
      <diagonal/>
    </border>
    <border>
      <left/>
      <right style="thin">
        <color theme="0" tint="-0.499984740745262"/>
      </right>
      <top style="medium">
        <color theme="1"/>
      </top>
      <bottom style="thin">
        <color theme="1"/>
      </bottom>
      <diagonal/>
    </border>
    <border>
      <left style="thin">
        <color theme="0" tint="-0.499984740745262"/>
      </left>
      <right/>
      <top/>
      <bottom style="medium">
        <color theme="1"/>
      </bottom>
      <diagonal/>
    </border>
    <border>
      <left/>
      <right style="thin">
        <color theme="0" tint="-0.499984740745262"/>
      </right>
      <top/>
      <bottom style="medium">
        <color theme="1"/>
      </bottom>
      <diagonal/>
    </border>
    <border>
      <left style="thin">
        <color theme="0" tint="-0.499984740745262"/>
      </left>
      <right/>
      <top style="medium">
        <color theme="1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medium">
        <color theme="1"/>
      </top>
      <bottom style="thin">
        <color theme="0" tint="-0.499984740745262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theme="1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1"/>
      </right>
      <top/>
      <bottom style="thin">
        <color theme="0" tint="-0.499984740745262"/>
      </bottom>
      <diagonal/>
    </border>
    <border>
      <left style="thin">
        <color theme="1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1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1"/>
      </left>
      <right style="thin">
        <color theme="0" tint="-0.499984740745262"/>
      </right>
      <top style="thin">
        <color theme="0" tint="-0.499984740745262"/>
      </top>
      <bottom style="thin">
        <color theme="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1"/>
      </bottom>
      <diagonal/>
    </border>
    <border>
      <left style="thin">
        <color theme="0" tint="-0.499984740745262"/>
      </left>
      <right style="thin">
        <color theme="1"/>
      </right>
      <top style="thin">
        <color theme="0" tint="-0.499984740745262"/>
      </top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/>
      <right/>
      <top style="thin">
        <color theme="1"/>
      </top>
      <bottom style="double">
        <color theme="0" tint="-0.499984740745262"/>
      </bottom>
      <diagonal/>
    </border>
    <border>
      <left/>
      <right/>
      <top/>
      <bottom style="double">
        <color theme="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92">
    <xf numFmtId="0" fontId="0" fillId="0" borderId="0" xfId="0"/>
    <xf numFmtId="0" fontId="15" fillId="0" borderId="0" xfId="0" applyFont="1" applyAlignment="1" applyProtection="1">
      <alignment vertical="center"/>
    </xf>
    <xf numFmtId="0" fontId="5" fillId="0" borderId="0" xfId="0" applyFont="1" applyAlignment="1" applyProtection="1">
      <alignment vertical="center"/>
    </xf>
    <xf numFmtId="1" fontId="5" fillId="0" borderId="0" xfId="0" applyNumberFormat="1" applyFont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5" fillId="0" borderId="0" xfId="0" applyFont="1" applyAlignment="1" applyProtection="1">
      <alignment horizontal="left" vertical="center"/>
    </xf>
    <xf numFmtId="1" fontId="5" fillId="5" borderId="30" xfId="0" applyNumberFormat="1" applyFont="1" applyFill="1" applyBorder="1" applyAlignment="1" applyProtection="1">
      <alignment horizontal="center" vertical="center"/>
    </xf>
    <xf numFmtId="1" fontId="5" fillId="5" borderId="27" xfId="0" applyNumberFormat="1" applyFont="1" applyFill="1" applyBorder="1" applyAlignment="1" applyProtection="1">
      <alignment horizontal="center" vertical="center"/>
    </xf>
    <xf numFmtId="1" fontId="5" fillId="5" borderId="31" xfId="0" applyNumberFormat="1" applyFont="1" applyFill="1" applyBorder="1" applyAlignment="1" applyProtection="1">
      <alignment horizontal="center" vertical="center"/>
    </xf>
    <xf numFmtId="168" fontId="5" fillId="5" borderId="32" xfId="2" applyNumberFormat="1" applyFont="1" applyFill="1" applyBorder="1" applyAlignment="1" applyProtection="1">
      <alignment vertical="center"/>
    </xf>
    <xf numFmtId="167" fontId="6" fillId="5" borderId="9" xfId="2" applyNumberFormat="1" applyFont="1" applyFill="1" applyBorder="1" applyAlignment="1" applyProtection="1">
      <alignment vertical="center"/>
    </xf>
    <xf numFmtId="168" fontId="7" fillId="5" borderId="9" xfId="2" applyNumberFormat="1" applyFont="1" applyFill="1" applyBorder="1" applyAlignment="1" applyProtection="1">
      <alignment vertical="center"/>
    </xf>
    <xf numFmtId="168" fontId="5" fillId="5" borderId="9" xfId="2" applyNumberFormat="1" applyFont="1" applyFill="1" applyBorder="1" applyAlignment="1" applyProtection="1">
      <alignment vertical="center"/>
    </xf>
    <xf numFmtId="168" fontId="7" fillId="5" borderId="33" xfId="2" applyNumberFormat="1" applyFont="1" applyFill="1" applyBorder="1" applyAlignment="1" applyProtection="1">
      <alignment vertical="center"/>
    </xf>
    <xf numFmtId="1" fontId="5" fillId="0" borderId="5" xfId="0" applyNumberFormat="1" applyFont="1" applyFill="1" applyBorder="1" applyAlignment="1" applyProtection="1">
      <alignment vertical="center"/>
    </xf>
    <xf numFmtId="1" fontId="5" fillId="0" borderId="0" xfId="0" applyNumberFormat="1" applyFont="1" applyFill="1" applyAlignment="1" applyProtection="1">
      <alignment vertical="center"/>
    </xf>
    <xf numFmtId="1" fontId="5" fillId="0" borderId="0" xfId="0" applyNumberFormat="1" applyFont="1" applyFill="1" applyBorder="1" applyAlignment="1" applyProtection="1">
      <alignment vertical="center"/>
    </xf>
    <xf numFmtId="168" fontId="5" fillId="5" borderId="34" xfId="2" applyNumberFormat="1" applyFont="1" applyFill="1" applyBorder="1" applyAlignment="1" applyProtection="1">
      <alignment vertical="center"/>
    </xf>
    <xf numFmtId="167" fontId="6" fillId="5" borderId="35" xfId="2" applyNumberFormat="1" applyFont="1" applyFill="1" applyBorder="1" applyAlignment="1" applyProtection="1">
      <alignment vertical="center"/>
    </xf>
    <xf numFmtId="168" fontId="7" fillId="5" borderId="35" xfId="2" applyNumberFormat="1" applyFont="1" applyFill="1" applyBorder="1" applyAlignment="1" applyProtection="1">
      <alignment vertical="center"/>
    </xf>
    <xf numFmtId="168" fontId="5" fillId="5" borderId="35" xfId="2" applyNumberFormat="1" applyFont="1" applyFill="1" applyBorder="1" applyAlignment="1" applyProtection="1">
      <alignment vertical="center"/>
    </xf>
    <xf numFmtId="168" fontId="7" fillId="5" borderId="36" xfId="2" applyNumberFormat="1" applyFont="1" applyFill="1" applyBorder="1" applyAlignment="1" applyProtection="1">
      <alignment vertical="center"/>
    </xf>
    <xf numFmtId="1" fontId="5" fillId="0" borderId="37" xfId="0" applyNumberFormat="1" applyFont="1" applyBorder="1" applyAlignment="1" applyProtection="1">
      <alignment horizontal="left" vertical="center"/>
    </xf>
    <xf numFmtId="1" fontId="5" fillId="0" borderId="37" xfId="0" applyNumberFormat="1" applyFont="1" applyBorder="1" applyAlignment="1" applyProtection="1">
      <alignment vertical="center"/>
    </xf>
    <xf numFmtId="168" fontId="4" fillId="0" borderId="38" xfId="2" applyNumberFormat="1" applyFont="1" applyBorder="1" applyAlignment="1" applyProtection="1">
      <alignment vertical="center"/>
    </xf>
    <xf numFmtId="0" fontId="5" fillId="0" borderId="0" xfId="0" applyFont="1" applyFill="1" applyAlignment="1" applyProtection="1">
      <alignment vertical="center"/>
    </xf>
    <xf numFmtId="0" fontId="5" fillId="0" borderId="0" xfId="0" applyFont="1" applyFill="1" applyAlignment="1" applyProtection="1">
      <alignment horizontal="right" vertical="center"/>
    </xf>
    <xf numFmtId="0" fontId="5" fillId="0" borderId="0" xfId="0" applyFont="1" applyFill="1" applyBorder="1" applyAlignment="1" applyProtection="1">
      <alignment vertical="center"/>
    </xf>
    <xf numFmtId="0" fontId="7" fillId="5" borderId="1" xfId="0" applyFont="1" applyFill="1" applyBorder="1" applyAlignment="1" applyProtection="1">
      <alignment horizontal="center" vertical="center"/>
    </xf>
    <xf numFmtId="0" fontId="7" fillId="5" borderId="1" xfId="0" applyFont="1" applyFill="1" applyBorder="1" applyAlignment="1" applyProtection="1">
      <alignment horizontal="center" vertical="center" wrapText="1"/>
    </xf>
    <xf numFmtId="0" fontId="7" fillId="0" borderId="1" xfId="0" applyFont="1" applyBorder="1" applyAlignment="1" applyProtection="1">
      <alignment horizontal="center" vertical="center"/>
    </xf>
    <xf numFmtId="3" fontId="7" fillId="0" borderId="1" xfId="0" applyNumberFormat="1" applyFont="1" applyBorder="1" applyAlignment="1" applyProtection="1">
      <alignment horizontal="right" vertical="center"/>
    </xf>
    <xf numFmtId="3" fontId="5" fillId="0" borderId="1" xfId="0" applyNumberFormat="1" applyFont="1" applyBorder="1" applyAlignment="1" applyProtection="1">
      <alignment horizontal="right" vertical="center" wrapText="1"/>
    </xf>
    <xf numFmtId="3" fontId="5" fillId="0" borderId="1" xfId="0" applyNumberFormat="1" applyFont="1" applyBorder="1" applyAlignment="1" applyProtection="1">
      <alignment horizontal="right" vertical="center"/>
    </xf>
    <xf numFmtId="3" fontId="5" fillId="0" borderId="1" xfId="2" applyNumberFormat="1" applyFont="1" applyBorder="1" applyAlignment="1" applyProtection="1">
      <alignment horizontal="right" vertical="center"/>
    </xf>
    <xf numFmtId="0" fontId="7" fillId="5" borderId="29" xfId="0" applyFont="1" applyFill="1" applyBorder="1" applyAlignment="1" applyProtection="1">
      <alignment horizontal="center" vertical="center"/>
    </xf>
    <xf numFmtId="3" fontId="7" fillId="5" borderId="29" xfId="0" applyNumberFormat="1" applyFont="1" applyFill="1" applyBorder="1" applyAlignment="1" applyProtection="1">
      <alignment horizontal="center" vertical="center"/>
    </xf>
    <xf numFmtId="3" fontId="7" fillId="5" borderId="29" xfId="0" applyNumberFormat="1" applyFont="1" applyFill="1" applyBorder="1" applyAlignment="1" applyProtection="1">
      <alignment horizontal="right" vertical="center"/>
    </xf>
    <xf numFmtId="1" fontId="5" fillId="0" borderId="0" xfId="0" applyNumberFormat="1" applyFont="1" applyBorder="1" applyAlignment="1" applyProtection="1">
      <alignment vertical="center"/>
    </xf>
    <xf numFmtId="1" fontId="5" fillId="0" borderId="6" xfId="0" applyNumberFormat="1" applyFont="1" applyBorder="1" applyAlignment="1" applyProtection="1">
      <alignment vertical="center"/>
    </xf>
    <xf numFmtId="1" fontId="5" fillId="0" borderId="7" xfId="0" applyNumberFormat="1" applyFont="1" applyBorder="1" applyAlignment="1" applyProtection="1">
      <alignment vertical="center"/>
    </xf>
    <xf numFmtId="1" fontId="5" fillId="0" borderId="8" xfId="0" applyNumberFormat="1" applyFont="1" applyBorder="1" applyAlignment="1" applyProtection="1">
      <alignment vertical="center"/>
    </xf>
    <xf numFmtId="3" fontId="5" fillId="0" borderId="1" xfId="0" applyNumberFormat="1" applyFont="1" applyBorder="1" applyAlignment="1" applyProtection="1">
      <alignment horizontal="center" vertical="center"/>
    </xf>
    <xf numFmtId="168" fontId="4" fillId="0" borderId="39" xfId="2" applyNumberFormat="1" applyFont="1" applyBorder="1" applyAlignment="1" applyProtection="1">
      <alignment vertical="center"/>
    </xf>
    <xf numFmtId="0" fontId="15" fillId="0" borderId="0" xfId="0" applyFont="1" applyAlignment="1" applyProtection="1">
      <alignment horizontal="center" vertical="center"/>
    </xf>
    <xf numFmtId="1" fontId="16" fillId="0" borderId="0" xfId="0" applyNumberFormat="1" applyFont="1" applyAlignment="1" applyProtection="1">
      <alignment horizontal="center" vertical="center"/>
    </xf>
    <xf numFmtId="0" fontId="5" fillId="0" borderId="0" xfId="0" applyFont="1" applyAlignment="1" applyProtection="1">
      <alignment horizontal="left" vertical="center" wrapText="1"/>
    </xf>
    <xf numFmtId="0" fontId="8" fillId="4" borderId="13" xfId="0" applyFont="1" applyFill="1" applyBorder="1" applyAlignment="1" applyProtection="1">
      <alignment horizontal="center" vertical="center"/>
    </xf>
    <xf numFmtId="0" fontId="8" fillId="4" borderId="0" xfId="0" applyFont="1" applyFill="1" applyBorder="1" applyAlignment="1" applyProtection="1">
      <alignment horizontal="center" vertical="center"/>
    </xf>
    <xf numFmtId="0" fontId="8" fillId="6" borderId="26" xfId="0" applyFont="1" applyFill="1" applyBorder="1" applyAlignment="1" applyProtection="1">
      <alignment horizontal="center" vertical="center" wrapText="1"/>
    </xf>
    <xf numFmtId="0" fontId="8" fillId="6" borderId="26" xfId="0" applyFont="1" applyFill="1" applyBorder="1" applyAlignment="1" applyProtection="1">
      <alignment horizontal="center" vertical="center"/>
    </xf>
    <xf numFmtId="0" fontId="11" fillId="5" borderId="10" xfId="0" applyFont="1" applyFill="1" applyBorder="1" applyAlignment="1" applyProtection="1">
      <alignment horizontal="right" vertical="center" wrapText="1"/>
    </xf>
    <xf numFmtId="0" fontId="11" fillId="5" borderId="12" xfId="0" applyFont="1" applyFill="1" applyBorder="1" applyAlignment="1" applyProtection="1">
      <alignment horizontal="right" vertical="center" wrapText="1"/>
    </xf>
    <xf numFmtId="5" fontId="7" fillId="3" borderId="14" xfId="2" applyNumberFormat="1" applyFont="1" applyFill="1" applyBorder="1" applyAlignment="1" applyProtection="1">
      <alignment horizontal="center" vertical="center"/>
      <protection locked="0"/>
    </xf>
    <xf numFmtId="5" fontId="7" fillId="3" borderId="15" xfId="2" applyNumberFormat="1" applyFont="1" applyFill="1" applyBorder="1" applyAlignment="1" applyProtection="1">
      <alignment horizontal="center" vertical="center"/>
      <protection locked="0"/>
    </xf>
    <xf numFmtId="0" fontId="11" fillId="5" borderId="10" xfId="0" applyFont="1" applyFill="1" applyBorder="1" applyAlignment="1" applyProtection="1">
      <alignment horizontal="right" vertical="center"/>
    </xf>
    <xf numFmtId="0" fontId="11" fillId="5" borderId="12" xfId="0" applyFont="1" applyFill="1" applyBorder="1" applyAlignment="1" applyProtection="1">
      <alignment horizontal="right" vertical="center"/>
    </xf>
    <xf numFmtId="166" fontId="7" fillId="3" borderId="14" xfId="1" applyNumberFormat="1" applyFont="1" applyFill="1" applyBorder="1" applyAlignment="1" applyProtection="1">
      <alignment horizontal="center" vertical="center"/>
      <protection locked="0"/>
    </xf>
    <xf numFmtId="166" fontId="7" fillId="3" borderId="15" xfId="1" applyNumberFormat="1" applyFont="1" applyFill="1" applyBorder="1" applyAlignment="1" applyProtection="1">
      <alignment horizontal="center" vertical="center"/>
      <protection locked="0"/>
    </xf>
    <xf numFmtId="0" fontId="12" fillId="5" borderId="10" xfId="0" applyFont="1" applyFill="1" applyBorder="1" applyAlignment="1" applyProtection="1">
      <alignment horizontal="right" vertical="center" wrapText="1"/>
    </xf>
    <xf numFmtId="0" fontId="12" fillId="5" borderId="12" xfId="0" applyFont="1" applyFill="1" applyBorder="1" applyAlignment="1" applyProtection="1">
      <alignment horizontal="right" vertical="center"/>
    </xf>
    <xf numFmtId="5" fontId="12" fillId="5" borderId="16" xfId="2" applyNumberFormat="1" applyFont="1" applyFill="1" applyBorder="1" applyAlignment="1" applyProtection="1">
      <alignment horizontal="center" vertical="center"/>
    </xf>
    <xf numFmtId="5" fontId="12" fillId="5" borderId="17" xfId="2" applyNumberFormat="1" applyFont="1" applyFill="1" applyBorder="1" applyAlignment="1" applyProtection="1">
      <alignment horizontal="center" vertical="center"/>
    </xf>
    <xf numFmtId="7" fontId="7" fillId="3" borderId="14" xfId="2" applyNumberFormat="1" applyFont="1" applyFill="1" applyBorder="1" applyAlignment="1" applyProtection="1">
      <alignment horizontal="center" vertical="center"/>
      <protection locked="0"/>
    </xf>
    <xf numFmtId="7" fontId="7" fillId="3" borderId="15" xfId="2" applyNumberFormat="1" applyFont="1" applyFill="1" applyBorder="1" applyAlignment="1" applyProtection="1">
      <alignment horizontal="center" vertical="center"/>
      <protection locked="0"/>
    </xf>
    <xf numFmtId="5" fontId="12" fillId="5" borderId="18" xfId="2" applyNumberFormat="1" applyFont="1" applyFill="1" applyBorder="1" applyAlignment="1" applyProtection="1">
      <alignment horizontal="center" vertical="center"/>
    </xf>
    <xf numFmtId="5" fontId="12" fillId="5" borderId="19" xfId="2" applyNumberFormat="1" applyFont="1" applyFill="1" applyBorder="1" applyAlignment="1" applyProtection="1">
      <alignment horizontal="center" vertical="center"/>
    </xf>
    <xf numFmtId="5" fontId="12" fillId="5" borderId="20" xfId="2" applyNumberFormat="1" applyFont="1" applyFill="1" applyBorder="1" applyAlignment="1" applyProtection="1">
      <alignment horizontal="center" vertical="center"/>
    </xf>
    <xf numFmtId="5" fontId="12" fillId="5" borderId="21" xfId="2" applyNumberFormat="1" applyFont="1" applyFill="1" applyBorder="1" applyAlignment="1" applyProtection="1">
      <alignment horizontal="center" vertical="center"/>
    </xf>
    <xf numFmtId="5" fontId="12" fillId="5" borderId="22" xfId="2" applyNumberFormat="1" applyFont="1" applyFill="1" applyBorder="1" applyAlignment="1" applyProtection="1">
      <alignment horizontal="center" vertical="center"/>
    </xf>
    <xf numFmtId="5" fontId="12" fillId="5" borderId="23" xfId="2" applyNumberFormat="1" applyFont="1" applyFill="1" applyBorder="1" applyAlignment="1" applyProtection="1">
      <alignment horizontal="center" vertical="center"/>
    </xf>
    <xf numFmtId="5" fontId="12" fillId="5" borderId="10" xfId="2" applyNumberFormat="1" applyFont="1" applyFill="1" applyBorder="1" applyAlignment="1" applyProtection="1">
      <alignment horizontal="center" vertical="center"/>
    </xf>
    <xf numFmtId="5" fontId="12" fillId="5" borderId="11" xfId="2" applyNumberFormat="1" applyFont="1" applyFill="1" applyBorder="1" applyAlignment="1" applyProtection="1">
      <alignment horizontal="center" vertical="center"/>
    </xf>
    <xf numFmtId="0" fontId="10" fillId="7" borderId="3" xfId="0" applyFont="1" applyFill="1" applyBorder="1" applyAlignment="1" applyProtection="1">
      <alignment horizontal="center" vertical="center" wrapText="1"/>
    </xf>
    <xf numFmtId="0" fontId="5" fillId="2" borderId="24" xfId="0" applyFont="1" applyFill="1" applyBorder="1" applyAlignment="1" applyProtection="1">
      <alignment horizontal="center" vertical="center"/>
    </xf>
    <xf numFmtId="0" fontId="5" fillId="2" borderId="25" xfId="0" applyFont="1" applyFill="1" applyBorder="1" applyAlignment="1" applyProtection="1">
      <alignment horizontal="center" vertical="center"/>
    </xf>
    <xf numFmtId="0" fontId="7" fillId="2" borderId="1" xfId="0" applyFont="1" applyFill="1" applyBorder="1" applyAlignment="1" applyProtection="1">
      <alignment horizontal="center" vertical="center"/>
    </xf>
    <xf numFmtId="0" fontId="5" fillId="5" borderId="4" xfId="0" applyFont="1" applyFill="1" applyBorder="1" applyAlignment="1" applyProtection="1">
      <alignment horizontal="left" vertical="center" wrapText="1"/>
    </xf>
    <xf numFmtId="0" fontId="5" fillId="5" borderId="0" xfId="0" applyFont="1" applyFill="1" applyBorder="1" applyAlignment="1" applyProtection="1">
      <alignment horizontal="left" vertical="center" wrapText="1"/>
    </xf>
    <xf numFmtId="0" fontId="5" fillId="5" borderId="2" xfId="0" applyFont="1" applyFill="1" applyBorder="1" applyAlignment="1" applyProtection="1">
      <alignment horizontal="left" vertical="center" wrapText="1"/>
    </xf>
    <xf numFmtId="0" fontId="5" fillId="5" borderId="3" xfId="0" applyFont="1" applyFill="1" applyBorder="1" applyAlignment="1" applyProtection="1">
      <alignment horizontal="left" vertical="center" wrapText="1"/>
    </xf>
    <xf numFmtId="0" fontId="3" fillId="2" borderId="4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center" vertical="center"/>
    </xf>
    <xf numFmtId="0" fontId="7" fillId="5" borderId="4" xfId="0" applyFont="1" applyFill="1" applyBorder="1" applyAlignment="1" applyProtection="1">
      <alignment horizontal="right" vertical="center"/>
    </xf>
    <xf numFmtId="0" fontId="7" fillId="5" borderId="28" xfId="0" applyFont="1" applyFill="1" applyBorder="1" applyAlignment="1" applyProtection="1">
      <alignment horizontal="right" vertical="center"/>
    </xf>
    <xf numFmtId="0" fontId="5" fillId="5" borderId="0" xfId="0" applyFont="1" applyFill="1" applyAlignment="1" applyProtection="1">
      <alignment horizontal="left" vertical="center" wrapText="1"/>
    </xf>
    <xf numFmtId="0" fontId="10" fillId="7" borderId="0" xfId="0" applyFont="1" applyFill="1" applyBorder="1" applyAlignment="1" applyProtection="1">
      <alignment horizontal="center" vertical="center" wrapText="1"/>
    </xf>
    <xf numFmtId="0" fontId="10" fillId="8" borderId="0" xfId="0" applyFont="1" applyFill="1" applyBorder="1" applyAlignment="1" applyProtection="1">
      <alignment horizontal="center" vertical="center" wrapText="1"/>
    </xf>
    <xf numFmtId="0" fontId="10" fillId="8" borderId="3" xfId="0" applyFont="1" applyFill="1" applyBorder="1" applyAlignment="1" applyProtection="1">
      <alignment horizontal="center" vertical="center" wrapText="1"/>
    </xf>
    <xf numFmtId="0" fontId="3" fillId="2" borderId="0" xfId="0" applyFont="1" applyFill="1" applyBorder="1" applyAlignment="1" applyProtection="1">
      <alignment horizontal="center" vertical="center"/>
    </xf>
    <xf numFmtId="165" fontId="7" fillId="9" borderId="14" xfId="2" applyNumberFormat="1" applyFont="1" applyFill="1" applyBorder="1" applyAlignment="1" applyProtection="1">
      <alignment horizontal="center" vertical="center"/>
    </xf>
    <xf numFmtId="165" fontId="7" fillId="9" borderId="15" xfId="2" applyNumberFormat="1" applyFont="1" applyFill="1" applyBorder="1" applyAlignment="1" applyProtection="1">
      <alignment horizontal="center" vertical="center"/>
    </xf>
  </cellXfs>
  <cellStyles count="3">
    <cellStyle name="Comma 2" xfId="2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3</xdr:col>
      <xdr:colOff>73021</xdr:colOff>
      <xdr:row>4</xdr:row>
      <xdr:rowOff>47625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C4C30AD-578B-4802-952C-CB88CFE13A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" y="0"/>
          <a:ext cx="1444621" cy="6191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3</xdr:col>
      <xdr:colOff>73021</xdr:colOff>
      <xdr:row>4</xdr:row>
      <xdr:rowOff>47625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6A9A45A-0399-4AAA-8199-16BC2B1F54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" y="0"/>
          <a:ext cx="1444621" cy="619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5:W98"/>
  <sheetViews>
    <sheetView showGridLines="0" tabSelected="1" zoomScaleNormal="100" workbookViewId="0">
      <selection activeCell="D3" sqref="D3"/>
    </sheetView>
  </sheetViews>
  <sheetFormatPr defaultRowHeight="11.25" x14ac:dyDescent="0.2"/>
  <cols>
    <col min="1" max="1" width="2.28515625" style="2" customWidth="1"/>
    <col min="2" max="10" width="10.28515625" style="2" customWidth="1"/>
    <col min="11" max="13" width="10.28515625" style="3" customWidth="1"/>
    <col min="14" max="18" width="9.7109375" style="3" customWidth="1"/>
    <col min="19" max="23" width="9.140625" style="3"/>
    <col min="24" max="16384" width="9.140625" style="2"/>
  </cols>
  <sheetData>
    <row r="5" spans="2:23" ht="34.5" customHeight="1" x14ac:dyDescent="0.2">
      <c r="B5" s="1" t="s">
        <v>2</v>
      </c>
      <c r="M5" s="44">
        <v>36</v>
      </c>
    </row>
    <row r="6" spans="2:23" x14ac:dyDescent="0.2">
      <c r="B6" s="4" t="s">
        <v>9</v>
      </c>
      <c r="M6" s="45" t="s">
        <v>7</v>
      </c>
    </row>
    <row r="7" spans="2:23" ht="28.5" customHeight="1" x14ac:dyDescent="0.2">
      <c r="B7" s="46" t="s">
        <v>3</v>
      </c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</row>
    <row r="8" spans="2:23" x14ac:dyDescent="0.2">
      <c r="B8" s="4"/>
      <c r="D8" s="5"/>
      <c r="I8" s="3"/>
      <c r="J8" s="3"/>
      <c r="V8" s="2"/>
      <c r="W8" s="2"/>
    </row>
    <row r="9" spans="2:23" ht="12" thickBot="1" x14ac:dyDescent="0.25">
      <c r="B9" s="47" t="s">
        <v>4</v>
      </c>
      <c r="C9" s="47"/>
      <c r="D9" s="47"/>
      <c r="E9" s="48"/>
      <c r="F9" s="48"/>
      <c r="H9" s="49" t="s">
        <v>31</v>
      </c>
      <c r="I9" s="50"/>
      <c r="J9" s="50"/>
      <c r="K9" s="49" t="s">
        <v>11</v>
      </c>
      <c r="L9" s="50"/>
      <c r="M9" s="50"/>
      <c r="V9" s="2"/>
      <c r="W9" s="2"/>
    </row>
    <row r="10" spans="2:23" ht="24.95" customHeight="1" thickBot="1" x14ac:dyDescent="0.25">
      <c r="B10" s="51" t="s">
        <v>5</v>
      </c>
      <c r="C10" s="52"/>
      <c r="D10" s="52"/>
      <c r="E10" s="53">
        <v>20000</v>
      </c>
      <c r="F10" s="54"/>
      <c r="H10" s="6" t="s">
        <v>12</v>
      </c>
      <c r="I10" s="7" t="s">
        <v>13</v>
      </c>
      <c r="J10" s="7" t="s">
        <v>14</v>
      </c>
      <c r="K10" s="7" t="s">
        <v>12</v>
      </c>
      <c r="L10" s="7" t="s">
        <v>13</v>
      </c>
      <c r="M10" s="8" t="s">
        <v>14</v>
      </c>
      <c r="V10" s="2"/>
      <c r="W10" s="2"/>
    </row>
    <row r="11" spans="2:23" ht="24.95" customHeight="1" thickBot="1" x14ac:dyDescent="0.25">
      <c r="B11" s="55" t="s">
        <v>6</v>
      </c>
      <c r="C11" s="56"/>
      <c r="D11" s="56"/>
      <c r="E11" s="90">
        <v>36</v>
      </c>
      <c r="F11" s="91"/>
      <c r="G11" s="3"/>
      <c r="H11" s="9">
        <f>E14+E16</f>
        <v>3132</v>
      </c>
      <c r="I11" s="10">
        <f>1/(1+E12)</f>
        <v>0.98039215686274506</v>
      </c>
      <c r="J11" s="11">
        <f>H11*I11</f>
        <v>3070.5882352941176</v>
      </c>
      <c r="K11" s="12">
        <f>E20</f>
        <v>4812</v>
      </c>
      <c r="L11" s="10">
        <f>I11</f>
        <v>0.98039215686274506</v>
      </c>
      <c r="M11" s="13">
        <f>+K11*L11</f>
        <v>4717.6470588235288</v>
      </c>
      <c r="T11" s="2"/>
      <c r="U11" s="2"/>
      <c r="V11" s="2"/>
      <c r="W11" s="2"/>
    </row>
    <row r="12" spans="2:23" ht="24.95" customHeight="1" thickBot="1" x14ac:dyDescent="0.25">
      <c r="B12" s="55" t="s">
        <v>8</v>
      </c>
      <c r="C12" s="56"/>
      <c r="D12" s="56"/>
      <c r="E12" s="57">
        <v>0.02</v>
      </c>
      <c r="F12" s="58"/>
      <c r="G12" s="3"/>
      <c r="H12" s="9">
        <f>H11</f>
        <v>3132</v>
      </c>
      <c r="I12" s="10">
        <f>1/(1+E12)^2</f>
        <v>0.96116878123798544</v>
      </c>
      <c r="J12" s="11">
        <f>H12*I12</f>
        <v>3010.3806228373705</v>
      </c>
      <c r="K12" s="12">
        <f>K11</f>
        <v>4812</v>
      </c>
      <c r="L12" s="10">
        <f>+I12</f>
        <v>0.96116878123798544</v>
      </c>
      <c r="M12" s="13">
        <f t="shared" ref="M12:M13" si="0">+K12*L12</f>
        <v>4625.1441753171857</v>
      </c>
      <c r="T12" s="2"/>
      <c r="U12" s="2"/>
      <c r="V12" s="2"/>
      <c r="W12" s="2"/>
    </row>
    <row r="13" spans="2:23" ht="24.95" customHeight="1" thickBot="1" x14ac:dyDescent="0.25">
      <c r="B13" s="51" t="s">
        <v>15</v>
      </c>
      <c r="C13" s="56"/>
      <c r="D13" s="56"/>
      <c r="E13" s="53">
        <v>196</v>
      </c>
      <c r="F13" s="54"/>
      <c r="G13" s="14"/>
      <c r="H13" s="17">
        <f>H12</f>
        <v>3132</v>
      </c>
      <c r="I13" s="18">
        <f>1/(1+E12)^3</f>
        <v>0.94232233454704462</v>
      </c>
      <c r="J13" s="19">
        <f>H13*I13</f>
        <v>2951.3535518013437</v>
      </c>
      <c r="K13" s="20">
        <f>K12</f>
        <v>4812</v>
      </c>
      <c r="L13" s="18">
        <f>+I13</f>
        <v>0.94232233454704462</v>
      </c>
      <c r="M13" s="21">
        <f t="shared" si="0"/>
        <v>4534.4550738403786</v>
      </c>
      <c r="N13" s="15"/>
      <c r="O13" s="15"/>
      <c r="P13" s="15"/>
      <c r="Q13" s="15"/>
      <c r="T13" s="2"/>
      <c r="U13" s="2"/>
      <c r="V13" s="2"/>
      <c r="W13" s="2"/>
    </row>
    <row r="14" spans="2:23" ht="24.95" customHeight="1" thickBot="1" x14ac:dyDescent="0.25">
      <c r="B14" s="59" t="s">
        <v>16</v>
      </c>
      <c r="C14" s="60"/>
      <c r="D14" s="60"/>
      <c r="E14" s="61">
        <f>E13*12</f>
        <v>2352</v>
      </c>
      <c r="F14" s="62"/>
      <c r="G14" s="16"/>
      <c r="H14" s="16"/>
      <c r="I14" s="16"/>
      <c r="J14" s="43">
        <f>SUM(J11:J13)</f>
        <v>9032.3224099328309</v>
      </c>
      <c r="K14" s="38"/>
      <c r="L14" s="38"/>
      <c r="M14" s="43">
        <f>SUM(M11:M13)</f>
        <v>13877.246307981091</v>
      </c>
      <c r="N14" s="2"/>
      <c r="O14" s="2"/>
      <c r="P14" s="2"/>
      <c r="Q14" s="2"/>
      <c r="R14" s="2"/>
      <c r="S14" s="2"/>
      <c r="T14" s="2"/>
      <c r="U14" s="2"/>
      <c r="V14" s="2"/>
      <c r="W14" s="2"/>
    </row>
    <row r="15" spans="2:23" ht="24.95" customHeight="1" thickBot="1" x14ac:dyDescent="0.25">
      <c r="B15" s="51" t="s">
        <v>17</v>
      </c>
      <c r="C15" s="56"/>
      <c r="D15" s="56"/>
      <c r="E15" s="63">
        <v>65</v>
      </c>
      <c r="F15" s="64"/>
      <c r="G15" s="16"/>
      <c r="H15" s="2" t="s">
        <v>37</v>
      </c>
      <c r="I15" s="38"/>
      <c r="K15" s="38"/>
      <c r="L15" s="38"/>
      <c r="M15" s="2"/>
      <c r="N15" s="15"/>
      <c r="O15" s="15"/>
      <c r="P15" s="15"/>
      <c r="Q15" s="15"/>
      <c r="T15" s="2"/>
      <c r="U15" s="2"/>
      <c r="V15" s="2"/>
      <c r="W15" s="2"/>
    </row>
    <row r="16" spans="2:23" ht="24.95" customHeight="1" x14ac:dyDescent="0.2">
      <c r="B16" s="59" t="s">
        <v>18</v>
      </c>
      <c r="C16" s="60"/>
      <c r="D16" s="60"/>
      <c r="E16" s="65">
        <f>E15*12</f>
        <v>780</v>
      </c>
      <c r="F16" s="66"/>
      <c r="G16" s="16"/>
      <c r="K16" s="15"/>
      <c r="L16" s="15"/>
      <c r="M16" s="15"/>
      <c r="N16" s="15"/>
      <c r="O16" s="15"/>
      <c r="P16" s="15"/>
      <c r="Q16" s="15"/>
      <c r="T16" s="2"/>
      <c r="U16" s="2"/>
      <c r="V16" s="2"/>
      <c r="W16" s="2"/>
    </row>
    <row r="17" spans="2:23" ht="24.95" customHeight="1" thickBot="1" x14ac:dyDescent="0.25">
      <c r="B17" s="59" t="s">
        <v>19</v>
      </c>
      <c r="C17" s="60"/>
      <c r="D17" s="60"/>
      <c r="E17" s="67">
        <f>E14+E16</f>
        <v>3132</v>
      </c>
      <c r="F17" s="68"/>
      <c r="G17" s="16"/>
      <c r="K17" s="15"/>
      <c r="L17" s="15"/>
      <c r="M17" s="2"/>
      <c r="N17" s="2"/>
      <c r="O17" s="2"/>
      <c r="P17" s="2"/>
      <c r="Q17" s="2"/>
      <c r="T17" s="2"/>
      <c r="U17" s="2"/>
      <c r="V17" s="2"/>
      <c r="W17" s="2"/>
    </row>
    <row r="18" spans="2:23" ht="24.95" customHeight="1" thickBot="1" x14ac:dyDescent="0.25">
      <c r="B18" s="51" t="s">
        <v>20</v>
      </c>
      <c r="C18" s="56"/>
      <c r="D18" s="56"/>
      <c r="E18" s="63">
        <v>140</v>
      </c>
      <c r="F18" s="64"/>
      <c r="G18" s="16"/>
      <c r="K18" s="2"/>
      <c r="L18" s="2"/>
      <c r="M18" s="2"/>
      <c r="N18" s="2"/>
      <c r="O18" s="2"/>
      <c r="P18" s="2"/>
      <c r="Q18" s="2"/>
      <c r="T18" s="2"/>
      <c r="U18" s="2"/>
      <c r="V18" s="2"/>
      <c r="W18" s="2"/>
    </row>
    <row r="19" spans="2:23" ht="24.95" customHeight="1" x14ac:dyDescent="0.2">
      <c r="B19" s="59" t="s">
        <v>21</v>
      </c>
      <c r="C19" s="60"/>
      <c r="D19" s="60"/>
      <c r="E19" s="69">
        <f>E18*12</f>
        <v>1680</v>
      </c>
      <c r="F19" s="70"/>
      <c r="G19" s="16"/>
      <c r="K19" s="2"/>
      <c r="L19" s="2"/>
      <c r="M19" s="2"/>
      <c r="N19" s="2"/>
      <c r="O19" s="2"/>
      <c r="P19" s="2"/>
      <c r="Q19" s="2"/>
      <c r="T19" s="2"/>
      <c r="U19" s="2"/>
      <c r="V19" s="2"/>
      <c r="W19" s="2"/>
    </row>
    <row r="20" spans="2:23" ht="24.95" customHeight="1" x14ac:dyDescent="0.2">
      <c r="B20" s="59" t="s">
        <v>22</v>
      </c>
      <c r="C20" s="60"/>
      <c r="D20" s="60"/>
      <c r="E20" s="71">
        <f>E17+E19</f>
        <v>4812</v>
      </c>
      <c r="F20" s="72"/>
      <c r="G20" s="16"/>
      <c r="K20" s="2"/>
      <c r="L20" s="2"/>
      <c r="M20" s="2"/>
      <c r="N20" s="2"/>
      <c r="O20" s="2"/>
      <c r="P20" s="2"/>
      <c r="Q20" s="2"/>
      <c r="T20" s="2"/>
      <c r="U20" s="2"/>
      <c r="V20" s="2"/>
      <c r="W20" s="2"/>
    </row>
    <row r="21" spans="2:23" ht="15.75" customHeight="1" x14ac:dyDescent="0.2">
      <c r="B21" s="25"/>
      <c r="C21" s="25"/>
      <c r="D21" s="25"/>
      <c r="E21" s="26"/>
      <c r="F21" s="25"/>
      <c r="G21" s="25"/>
      <c r="H21" s="27"/>
      <c r="K21" s="2"/>
      <c r="L21" s="2"/>
      <c r="M21" s="2"/>
      <c r="N21" s="2"/>
      <c r="O21" s="2"/>
      <c r="P21" s="2"/>
      <c r="Q21" s="2"/>
      <c r="R21" s="15"/>
      <c r="S21" s="15"/>
      <c r="V21" s="2"/>
      <c r="W21" s="2"/>
    </row>
    <row r="22" spans="2:23" ht="26.25" customHeight="1" x14ac:dyDescent="0.2">
      <c r="B22" s="73" t="s">
        <v>34</v>
      </c>
      <c r="C22" s="73"/>
      <c r="D22" s="73"/>
      <c r="E22" s="73"/>
      <c r="F22" s="73"/>
      <c r="G22" s="73"/>
      <c r="H22" s="73"/>
      <c r="I22" s="81" t="s">
        <v>33</v>
      </c>
      <c r="J22" s="82"/>
      <c r="K22" s="82"/>
      <c r="L22" s="82"/>
      <c r="M22" s="82"/>
      <c r="N22" s="2"/>
      <c r="O22" s="2"/>
      <c r="P22" s="2"/>
      <c r="Q22" s="2"/>
      <c r="U22" s="2"/>
      <c r="V22" s="2"/>
      <c r="W22" s="2"/>
    </row>
    <row r="23" spans="2:23" ht="15" customHeight="1" x14ac:dyDescent="0.2">
      <c r="B23" s="74" t="s">
        <v>27</v>
      </c>
      <c r="C23" s="76" t="s">
        <v>23</v>
      </c>
      <c r="D23" s="76"/>
      <c r="E23" s="76" t="s">
        <v>24</v>
      </c>
      <c r="F23" s="76"/>
      <c r="G23" s="76"/>
      <c r="H23" s="76"/>
      <c r="I23" s="83" t="s">
        <v>25</v>
      </c>
      <c r="J23" s="84"/>
      <c r="K23" s="77" t="s">
        <v>36</v>
      </c>
      <c r="L23" s="78"/>
      <c r="M23" s="78"/>
      <c r="N23" s="2"/>
      <c r="O23" s="2"/>
      <c r="P23" s="2"/>
      <c r="Q23" s="2"/>
      <c r="U23" s="2"/>
      <c r="V23" s="2"/>
      <c r="W23" s="2"/>
    </row>
    <row r="24" spans="2:23" ht="24.95" customHeight="1" x14ac:dyDescent="0.2">
      <c r="B24" s="75"/>
      <c r="C24" s="28" t="s">
        <v>25</v>
      </c>
      <c r="D24" s="28" t="s">
        <v>26</v>
      </c>
      <c r="E24" s="29" t="s">
        <v>10</v>
      </c>
      <c r="F24" s="29" t="s">
        <v>28</v>
      </c>
      <c r="G24" s="29" t="s">
        <v>29</v>
      </c>
      <c r="H24" s="29" t="s">
        <v>30</v>
      </c>
      <c r="I24" s="83"/>
      <c r="J24" s="84"/>
      <c r="K24" s="79"/>
      <c r="L24" s="80"/>
      <c r="M24" s="80"/>
      <c r="N24" s="2"/>
      <c r="O24" s="2"/>
      <c r="U24" s="2"/>
      <c r="V24" s="2"/>
      <c r="W24" s="2"/>
    </row>
    <row r="25" spans="2:23" ht="15" customHeight="1" x14ac:dyDescent="0.2">
      <c r="B25" s="30">
        <v>0</v>
      </c>
      <c r="C25" s="31">
        <f>D25</f>
        <v>9032.3224099328309</v>
      </c>
      <c r="D25" s="31">
        <f>J14</f>
        <v>9032.3224099328309</v>
      </c>
      <c r="E25" s="32"/>
      <c r="F25" s="33"/>
      <c r="G25" s="33"/>
      <c r="H25" s="33"/>
      <c r="I25" s="83" t="s">
        <v>32</v>
      </c>
      <c r="J25" s="84"/>
      <c r="K25" s="77" t="s">
        <v>44</v>
      </c>
      <c r="L25" s="78"/>
      <c r="M25" s="78"/>
      <c r="N25" s="2"/>
      <c r="O25" s="2"/>
      <c r="U25" s="2"/>
      <c r="V25" s="2"/>
      <c r="W25" s="2"/>
    </row>
    <row r="26" spans="2:23" ht="15" customHeight="1" x14ac:dyDescent="0.2">
      <c r="B26" s="30">
        <v>1</v>
      </c>
      <c r="C26" s="33">
        <f>+C25-E26</f>
        <v>6021.5482732885539</v>
      </c>
      <c r="D26" s="33">
        <f>+D25+F26-$H$11</f>
        <v>6080.9688581314877</v>
      </c>
      <c r="E26" s="34">
        <f>$D$25/(E11/12)</f>
        <v>3010.774136644277</v>
      </c>
      <c r="F26" s="34">
        <f>$E$12*D25</f>
        <v>180.64644819865663</v>
      </c>
      <c r="G26" s="33">
        <f>E19</f>
        <v>1680</v>
      </c>
      <c r="H26" s="33">
        <f>+E26+F26+G26</f>
        <v>4871.4205848429337</v>
      </c>
      <c r="I26" s="83"/>
      <c r="J26" s="84"/>
      <c r="K26" s="79"/>
      <c r="L26" s="80"/>
      <c r="M26" s="80"/>
      <c r="N26" s="2"/>
      <c r="O26" s="2"/>
      <c r="U26" s="2"/>
      <c r="V26" s="2"/>
      <c r="W26" s="2"/>
    </row>
    <row r="27" spans="2:23" ht="15" customHeight="1" x14ac:dyDescent="0.2">
      <c r="B27" s="30">
        <v>2</v>
      </c>
      <c r="C27" s="33">
        <f>+C26-E26</f>
        <v>3010.774136644277</v>
      </c>
      <c r="D27" s="33">
        <f>+D26+F27-$H$11</f>
        <v>3070.5882352941171</v>
      </c>
      <c r="E27" s="34">
        <f>E26</f>
        <v>3010.774136644277</v>
      </c>
      <c r="F27" s="34">
        <f t="shared" ref="F27:F28" si="1">$E$12*D26</f>
        <v>121.61937716262976</v>
      </c>
      <c r="G27" s="33">
        <f>G26</f>
        <v>1680</v>
      </c>
      <c r="H27" s="33">
        <f t="shared" ref="H27:H28" si="2">+E27+F27+G27</f>
        <v>4812.3935138069064</v>
      </c>
      <c r="I27" s="83" t="s">
        <v>28</v>
      </c>
      <c r="J27" s="84"/>
      <c r="K27" s="85" t="s">
        <v>38</v>
      </c>
      <c r="L27" s="85"/>
      <c r="M27" s="85"/>
      <c r="N27" s="2"/>
      <c r="O27" s="2"/>
      <c r="P27" s="2"/>
      <c r="Q27" s="2"/>
      <c r="R27" s="2"/>
      <c r="S27" s="2"/>
      <c r="T27" s="2"/>
      <c r="U27" s="2"/>
      <c r="V27" s="2"/>
      <c r="W27" s="2"/>
    </row>
    <row r="28" spans="2:23" ht="15" customHeight="1" x14ac:dyDescent="0.2">
      <c r="B28" s="30">
        <v>3</v>
      </c>
      <c r="C28" s="33">
        <f t="shared" ref="C28" si="3">+C27-E27</f>
        <v>0</v>
      </c>
      <c r="D28" s="33">
        <f>+D27+F28-$H$11</f>
        <v>0</v>
      </c>
      <c r="E28" s="34">
        <f t="shared" ref="E28" si="4">E27</f>
        <v>3010.774136644277</v>
      </c>
      <c r="F28" s="34">
        <f t="shared" si="1"/>
        <v>61.411764705882341</v>
      </c>
      <c r="G28" s="33">
        <f>G27</f>
        <v>1680</v>
      </c>
      <c r="H28" s="33">
        <f t="shared" si="2"/>
        <v>4752.1859013501598</v>
      </c>
      <c r="I28" s="83"/>
      <c r="J28" s="84"/>
      <c r="K28" s="85"/>
      <c r="L28" s="85"/>
      <c r="M28" s="85"/>
      <c r="N28" s="2"/>
      <c r="O28" s="2"/>
      <c r="P28" s="2"/>
      <c r="Q28" s="2"/>
      <c r="R28" s="2"/>
      <c r="S28" s="2"/>
      <c r="T28" s="2"/>
      <c r="U28" s="2"/>
      <c r="V28" s="2"/>
      <c r="W28" s="2"/>
    </row>
    <row r="29" spans="2:23" ht="15" customHeight="1" thickBot="1" x14ac:dyDescent="0.25">
      <c r="B29" s="35" t="s">
        <v>1</v>
      </c>
      <c r="C29" s="36"/>
      <c r="D29" s="36"/>
      <c r="E29" s="37">
        <f>SUM(E26:E28)</f>
        <v>9032.3224099328309</v>
      </c>
      <c r="F29" s="37">
        <f>SUM(F26:F28)</f>
        <v>363.67759006716869</v>
      </c>
      <c r="G29" s="37">
        <f>SUM(G26:G28)</f>
        <v>5040</v>
      </c>
      <c r="H29" s="37">
        <f>SUM(H26:H28)</f>
        <v>14436</v>
      </c>
      <c r="K29" s="2"/>
      <c r="L29" s="2"/>
      <c r="M29" s="2"/>
      <c r="P29" s="2"/>
      <c r="Q29" s="2"/>
      <c r="R29" s="2"/>
      <c r="S29" s="2"/>
      <c r="T29" s="2"/>
    </row>
    <row r="30" spans="2:23" ht="12" customHeight="1" thickTop="1" x14ac:dyDescent="0.2">
      <c r="P30" s="2"/>
      <c r="Q30" s="2"/>
      <c r="R30" s="2"/>
      <c r="S30" s="2"/>
      <c r="T30" s="2"/>
    </row>
    <row r="31" spans="2:23" ht="12" customHeight="1" x14ac:dyDescent="0.2">
      <c r="B31" s="86" t="s">
        <v>35</v>
      </c>
      <c r="C31" s="86"/>
      <c r="D31" s="86"/>
      <c r="E31" s="86"/>
      <c r="F31" s="86"/>
      <c r="G31" s="86"/>
      <c r="H31" s="86"/>
      <c r="I31" s="89" t="s">
        <v>33</v>
      </c>
      <c r="J31" s="89"/>
      <c r="K31" s="89"/>
      <c r="L31" s="89"/>
      <c r="M31" s="89"/>
      <c r="N31" s="38"/>
      <c r="O31" s="38"/>
      <c r="P31" s="2"/>
      <c r="Q31" s="2"/>
      <c r="R31" s="2"/>
      <c r="S31" s="2"/>
      <c r="T31" s="2"/>
      <c r="U31" s="39"/>
      <c r="W31" s="2"/>
    </row>
    <row r="32" spans="2:23" ht="17.25" customHeight="1" x14ac:dyDescent="0.2">
      <c r="B32" s="73"/>
      <c r="C32" s="73"/>
      <c r="D32" s="73"/>
      <c r="E32" s="73"/>
      <c r="F32" s="73"/>
      <c r="G32" s="73"/>
      <c r="H32" s="73"/>
      <c r="I32" s="89"/>
      <c r="J32" s="89"/>
      <c r="K32" s="89"/>
      <c r="L32" s="89"/>
      <c r="M32" s="89"/>
      <c r="N32" s="38"/>
      <c r="O32" s="38"/>
      <c r="P32" s="2"/>
      <c r="Q32" s="2"/>
      <c r="R32" s="2"/>
      <c r="S32" s="2"/>
      <c r="T32" s="2"/>
      <c r="U32" s="39"/>
      <c r="W32" s="2"/>
    </row>
    <row r="33" spans="2:23" ht="15" customHeight="1" x14ac:dyDescent="0.2">
      <c r="B33" s="74" t="s">
        <v>27</v>
      </c>
      <c r="C33" s="76" t="s">
        <v>23</v>
      </c>
      <c r="D33" s="76"/>
      <c r="E33" s="76" t="s">
        <v>24</v>
      </c>
      <c r="F33" s="76"/>
      <c r="G33" s="76"/>
      <c r="H33" s="76"/>
      <c r="I33" s="83" t="s">
        <v>25</v>
      </c>
      <c r="J33" s="84"/>
      <c r="K33" s="77" t="s">
        <v>11</v>
      </c>
      <c r="L33" s="78"/>
      <c r="M33" s="78"/>
      <c r="N33" s="40"/>
      <c r="O33" s="40"/>
      <c r="P33" s="40"/>
      <c r="Q33" s="40"/>
      <c r="R33" s="40"/>
      <c r="S33" s="40"/>
      <c r="T33" s="40"/>
      <c r="U33" s="41"/>
      <c r="W33" s="2"/>
    </row>
    <row r="34" spans="2:23" ht="24.95" customHeight="1" x14ac:dyDescent="0.2">
      <c r="B34" s="75"/>
      <c r="C34" s="28" t="s">
        <v>25</v>
      </c>
      <c r="D34" s="28" t="s">
        <v>26</v>
      </c>
      <c r="E34" s="29" t="s">
        <v>10</v>
      </c>
      <c r="F34" s="29" t="s">
        <v>28</v>
      </c>
      <c r="G34" s="29" t="s">
        <v>29</v>
      </c>
      <c r="H34" s="29" t="s">
        <v>30</v>
      </c>
      <c r="I34" s="83"/>
      <c r="J34" s="84"/>
      <c r="K34" s="79"/>
      <c r="L34" s="80"/>
      <c r="M34" s="80"/>
      <c r="W34" s="2"/>
    </row>
    <row r="35" spans="2:23" ht="15" customHeight="1" x14ac:dyDescent="0.2">
      <c r="B35" s="30">
        <v>0</v>
      </c>
      <c r="C35" s="31">
        <f>D35</f>
        <v>13877.246307981091</v>
      </c>
      <c r="D35" s="31">
        <f>M14</f>
        <v>13877.246307981091</v>
      </c>
      <c r="E35" s="32"/>
      <c r="F35" s="33"/>
      <c r="G35" s="33"/>
      <c r="H35" s="33"/>
      <c r="I35" s="83" t="s">
        <v>32</v>
      </c>
      <c r="J35" s="84"/>
      <c r="K35" s="77" t="s">
        <v>44</v>
      </c>
      <c r="L35" s="78"/>
      <c r="M35" s="78"/>
      <c r="W35" s="2"/>
    </row>
    <row r="36" spans="2:23" ht="15" customHeight="1" x14ac:dyDescent="0.2">
      <c r="B36" s="30">
        <v>1</v>
      </c>
      <c r="C36" s="33">
        <f>C35-E36</f>
        <v>9251.4975386540609</v>
      </c>
      <c r="D36" s="33">
        <f>D35+F36-$K$11</f>
        <v>9342.7912341407136</v>
      </c>
      <c r="E36" s="34">
        <f>D35/(E11/12)</f>
        <v>4625.7487693270305</v>
      </c>
      <c r="F36" s="34">
        <f>$E$12*D35</f>
        <v>277.54492615962181</v>
      </c>
      <c r="G36" s="42" t="s">
        <v>0</v>
      </c>
      <c r="H36" s="33">
        <f>E36+F36</f>
        <v>4903.2936954866527</v>
      </c>
      <c r="I36" s="83"/>
      <c r="J36" s="84"/>
      <c r="K36" s="79"/>
      <c r="L36" s="80"/>
      <c r="M36" s="80"/>
      <c r="W36" s="2"/>
    </row>
    <row r="37" spans="2:23" ht="15" customHeight="1" x14ac:dyDescent="0.2">
      <c r="B37" s="30">
        <v>2</v>
      </c>
      <c r="C37" s="33">
        <f>C36-E36</f>
        <v>4625.7487693270305</v>
      </c>
      <c r="D37" s="33">
        <f>D36+F37-$K$11</f>
        <v>4717.6470588235279</v>
      </c>
      <c r="E37" s="34">
        <f>E36</f>
        <v>4625.7487693270305</v>
      </c>
      <c r="F37" s="34">
        <f t="shared" ref="F37:F38" si="5">$E$12*D36</f>
        <v>186.85582468281427</v>
      </c>
      <c r="G37" s="42" t="s">
        <v>0</v>
      </c>
      <c r="H37" s="33">
        <f t="shared" ref="H37:H38" si="6">E37+F37</f>
        <v>4812.6045940098447</v>
      </c>
      <c r="I37" s="83" t="s">
        <v>28</v>
      </c>
      <c r="J37" s="84"/>
      <c r="K37" s="85" t="s">
        <v>40</v>
      </c>
      <c r="L37" s="85"/>
      <c r="M37" s="85"/>
      <c r="N37" s="2"/>
      <c r="O37" s="2"/>
      <c r="P37" s="2"/>
      <c r="Q37" s="2"/>
      <c r="R37" s="2"/>
      <c r="W37" s="2"/>
    </row>
    <row r="38" spans="2:23" ht="15" customHeight="1" x14ac:dyDescent="0.2">
      <c r="B38" s="30">
        <v>3</v>
      </c>
      <c r="C38" s="33">
        <f>C37-E37</f>
        <v>0</v>
      </c>
      <c r="D38" s="33">
        <f>D37+F38-$K$11</f>
        <v>0</v>
      </c>
      <c r="E38" s="34">
        <f t="shared" ref="E38" si="7">E37</f>
        <v>4625.7487693270305</v>
      </c>
      <c r="F38" s="34">
        <f t="shared" si="5"/>
        <v>94.352941176470566</v>
      </c>
      <c r="G38" s="42" t="s">
        <v>0</v>
      </c>
      <c r="H38" s="33">
        <f t="shared" si="6"/>
        <v>4720.1017105035007</v>
      </c>
      <c r="I38" s="83"/>
      <c r="J38" s="84"/>
      <c r="K38" s="85"/>
      <c r="L38" s="85"/>
      <c r="M38" s="85"/>
      <c r="N38" s="2"/>
      <c r="O38" s="2"/>
      <c r="P38" s="2"/>
      <c r="Q38" s="2"/>
      <c r="R38" s="2"/>
      <c r="W38" s="2"/>
    </row>
    <row r="39" spans="2:23" ht="15" customHeight="1" thickBot="1" x14ac:dyDescent="0.25">
      <c r="B39" s="35" t="s">
        <v>1</v>
      </c>
      <c r="C39" s="36"/>
      <c r="D39" s="36"/>
      <c r="E39" s="37">
        <f>SUM(E36:E38)</f>
        <v>13877.246307981091</v>
      </c>
      <c r="F39" s="37">
        <f>SUM(F36:F38)</f>
        <v>558.75369201890669</v>
      </c>
      <c r="G39" s="37"/>
      <c r="H39" s="37">
        <f>SUM(H36:H38)</f>
        <v>14435.999999999998</v>
      </c>
      <c r="K39" s="2"/>
      <c r="L39" s="2"/>
      <c r="M39" s="2"/>
      <c r="N39" s="2"/>
      <c r="O39" s="2"/>
      <c r="P39" s="2"/>
      <c r="Q39" s="2"/>
      <c r="R39" s="2"/>
      <c r="S39" s="2"/>
      <c r="W39" s="2"/>
    </row>
    <row r="40" spans="2:23" ht="18" customHeight="1" thickTop="1" x14ac:dyDescent="0.2">
      <c r="D40" s="5"/>
      <c r="N40" s="2"/>
      <c r="O40" s="2"/>
      <c r="P40" s="2"/>
      <c r="Q40" s="2"/>
      <c r="R40" s="2"/>
      <c r="S40" s="2"/>
    </row>
    <row r="41" spans="2:23" ht="12" customHeight="1" x14ac:dyDescent="0.2">
      <c r="B41" s="87" t="s">
        <v>41</v>
      </c>
      <c r="C41" s="87"/>
      <c r="D41" s="87"/>
      <c r="E41" s="87"/>
      <c r="F41" s="87"/>
      <c r="G41" s="87"/>
      <c r="H41" s="87"/>
      <c r="I41" s="89" t="s">
        <v>33</v>
      </c>
      <c r="J41" s="89"/>
      <c r="K41" s="89"/>
      <c r="L41" s="89"/>
      <c r="M41" s="89"/>
      <c r="N41" s="2"/>
      <c r="O41" s="2"/>
      <c r="P41" s="2"/>
      <c r="Q41" s="2"/>
      <c r="R41" s="2"/>
      <c r="S41" s="2"/>
      <c r="W41" s="2"/>
    </row>
    <row r="42" spans="2:23" ht="18" customHeight="1" x14ac:dyDescent="0.2">
      <c r="B42" s="88"/>
      <c r="C42" s="88"/>
      <c r="D42" s="88"/>
      <c r="E42" s="88"/>
      <c r="F42" s="88"/>
      <c r="G42" s="88"/>
      <c r="H42" s="88"/>
      <c r="I42" s="89"/>
      <c r="J42" s="89"/>
      <c r="K42" s="89"/>
      <c r="L42" s="89"/>
      <c r="M42" s="89"/>
      <c r="N42" s="2"/>
      <c r="O42" s="2"/>
      <c r="P42" s="2"/>
      <c r="Q42" s="2"/>
      <c r="R42" s="2"/>
      <c r="S42" s="2"/>
      <c r="W42" s="2"/>
    </row>
    <row r="43" spans="2:23" ht="19.5" customHeight="1" x14ac:dyDescent="0.2">
      <c r="B43" s="74" t="s">
        <v>27</v>
      </c>
      <c r="C43" s="76" t="s">
        <v>23</v>
      </c>
      <c r="D43" s="76"/>
      <c r="E43" s="76" t="s">
        <v>24</v>
      </c>
      <c r="F43" s="76"/>
      <c r="G43" s="76"/>
      <c r="H43" s="76"/>
      <c r="I43" s="83" t="s">
        <v>25</v>
      </c>
      <c r="J43" s="84"/>
      <c r="K43" s="77" t="s">
        <v>36</v>
      </c>
      <c r="L43" s="78"/>
      <c r="M43" s="78"/>
      <c r="O43" s="2"/>
      <c r="P43" s="2"/>
      <c r="Q43" s="2"/>
      <c r="R43" s="2"/>
      <c r="S43" s="2"/>
      <c r="W43" s="2"/>
    </row>
    <row r="44" spans="2:23" ht="22.5" x14ac:dyDescent="0.2">
      <c r="B44" s="75"/>
      <c r="C44" s="28" t="s">
        <v>25</v>
      </c>
      <c r="D44" s="28" t="s">
        <v>26</v>
      </c>
      <c r="E44" s="29" t="s">
        <v>10</v>
      </c>
      <c r="F44" s="29" t="s">
        <v>28</v>
      </c>
      <c r="G44" s="29" t="s">
        <v>29</v>
      </c>
      <c r="H44" s="29" t="s">
        <v>30</v>
      </c>
      <c r="I44" s="83"/>
      <c r="J44" s="84"/>
      <c r="K44" s="79"/>
      <c r="L44" s="80"/>
      <c r="M44" s="80"/>
      <c r="O44" s="2"/>
      <c r="P44" s="2"/>
      <c r="Q44" s="2"/>
      <c r="R44" s="2"/>
      <c r="S44" s="2"/>
      <c r="W44" s="2"/>
    </row>
    <row r="45" spans="2:23" ht="15" customHeight="1" x14ac:dyDescent="0.2">
      <c r="B45" s="30">
        <v>0</v>
      </c>
      <c r="C45" s="31">
        <f>D45</f>
        <v>9032.3224099328309</v>
      </c>
      <c r="D45" s="31">
        <f>J14</f>
        <v>9032.3224099328309</v>
      </c>
      <c r="E45" s="32"/>
      <c r="F45" s="33"/>
      <c r="G45" s="33"/>
      <c r="H45" s="33"/>
      <c r="I45" s="83" t="s">
        <v>32</v>
      </c>
      <c r="J45" s="84"/>
      <c r="K45" s="77" t="s">
        <v>43</v>
      </c>
      <c r="L45" s="78"/>
      <c r="M45" s="78"/>
      <c r="W45" s="2"/>
    </row>
    <row r="46" spans="2:23" ht="15" customHeight="1" x14ac:dyDescent="0.2">
      <c r="B46" s="30">
        <v>1</v>
      </c>
      <c r="C46" s="33">
        <f>+C45-E46</f>
        <v>6080.9688581314877</v>
      </c>
      <c r="D46" s="33">
        <f>+D45+F46-$H$11</f>
        <v>6080.9688581314877</v>
      </c>
      <c r="E46" s="34">
        <f>$E$20-F46-G46</f>
        <v>2951.3535518013432</v>
      </c>
      <c r="F46" s="34">
        <f>$E$12*D45</f>
        <v>180.64644819865663</v>
      </c>
      <c r="G46" s="33">
        <f>G26</f>
        <v>1680</v>
      </c>
      <c r="H46" s="33">
        <f>+E46+F46+G46</f>
        <v>4812</v>
      </c>
      <c r="I46" s="83"/>
      <c r="J46" s="84"/>
      <c r="K46" s="79"/>
      <c r="L46" s="80"/>
      <c r="M46" s="80"/>
      <c r="W46" s="2"/>
    </row>
    <row r="47" spans="2:23" ht="15" customHeight="1" x14ac:dyDescent="0.2">
      <c r="B47" s="30">
        <v>2</v>
      </c>
      <c r="C47" s="33">
        <f>+C46-E47</f>
        <v>3070.5882352941171</v>
      </c>
      <c r="D47" s="33">
        <f>+D46+F47-$H$11</f>
        <v>3070.5882352941171</v>
      </c>
      <c r="E47" s="34">
        <f t="shared" ref="E47:E48" si="8">$E$20-F47-G47</f>
        <v>3010.3806228373705</v>
      </c>
      <c r="F47" s="34">
        <f t="shared" ref="F47:F48" si="9">$E$12*D46</f>
        <v>121.61937716262976</v>
      </c>
      <c r="G47" s="33">
        <f>G46</f>
        <v>1680</v>
      </c>
      <c r="H47" s="33">
        <f t="shared" ref="H47:H48" si="10">+E47+F47+G47</f>
        <v>4812</v>
      </c>
      <c r="I47" s="83" t="s">
        <v>28</v>
      </c>
      <c r="J47" s="84"/>
      <c r="K47" s="85" t="s">
        <v>38</v>
      </c>
      <c r="L47" s="85"/>
      <c r="M47" s="85"/>
      <c r="W47" s="2"/>
    </row>
    <row r="48" spans="2:23" ht="15" customHeight="1" x14ac:dyDescent="0.2">
      <c r="B48" s="30">
        <v>3</v>
      </c>
      <c r="C48" s="33">
        <f>+C47-E48</f>
        <v>0</v>
      </c>
      <c r="D48" s="33">
        <f>+D47+F48-$H$11</f>
        <v>0</v>
      </c>
      <c r="E48" s="34">
        <f t="shared" si="8"/>
        <v>3070.588235294118</v>
      </c>
      <c r="F48" s="34">
        <f t="shared" si="9"/>
        <v>61.411764705882341</v>
      </c>
      <c r="G48" s="33">
        <f>G47</f>
        <v>1680</v>
      </c>
      <c r="H48" s="33">
        <f t="shared" si="10"/>
        <v>4812</v>
      </c>
      <c r="I48" s="83"/>
      <c r="J48" s="84"/>
      <c r="K48" s="85"/>
      <c r="L48" s="85"/>
      <c r="M48" s="85"/>
      <c r="W48" s="2"/>
    </row>
    <row r="49" spans="2:23" ht="15" customHeight="1" thickBot="1" x14ac:dyDescent="0.25">
      <c r="B49" s="35" t="s">
        <v>1</v>
      </c>
      <c r="C49" s="36"/>
      <c r="D49" s="36"/>
      <c r="E49" s="37">
        <f>SUM(E46:E48)</f>
        <v>9032.3224099328327</v>
      </c>
      <c r="F49" s="37">
        <f>SUM(F46:F48)</f>
        <v>363.67759006716869</v>
      </c>
      <c r="G49" s="37">
        <f>SUM(G46:G48)</f>
        <v>5040</v>
      </c>
      <c r="H49" s="37">
        <f>SUM(H46:H48)</f>
        <v>14436</v>
      </c>
      <c r="K49" s="2"/>
      <c r="L49" s="2"/>
      <c r="M49" s="2"/>
      <c r="N49" s="2"/>
      <c r="O49" s="2"/>
      <c r="P49" s="2"/>
      <c r="Q49" s="2"/>
      <c r="R49" s="2"/>
      <c r="W49" s="2"/>
    </row>
    <row r="50" spans="2:23" ht="12" thickTop="1" x14ac:dyDescent="0.2">
      <c r="C50" s="5"/>
      <c r="J50" s="3"/>
      <c r="N50" s="2"/>
      <c r="O50" s="2"/>
      <c r="P50" s="2"/>
      <c r="Q50" s="2"/>
      <c r="R50" s="2"/>
      <c r="S50" s="2"/>
      <c r="T50" s="2"/>
      <c r="W50" s="2"/>
    </row>
    <row r="51" spans="2:23" ht="12.75" customHeight="1" x14ac:dyDescent="0.2">
      <c r="B51" s="87" t="s">
        <v>42</v>
      </c>
      <c r="C51" s="87"/>
      <c r="D51" s="87"/>
      <c r="E51" s="87"/>
      <c r="F51" s="87"/>
      <c r="G51" s="87"/>
      <c r="H51" s="87"/>
      <c r="I51" s="89" t="s">
        <v>33</v>
      </c>
      <c r="J51" s="89"/>
      <c r="K51" s="89"/>
      <c r="L51" s="89"/>
      <c r="M51" s="89"/>
      <c r="N51" s="2"/>
      <c r="O51" s="2"/>
      <c r="P51" s="2"/>
      <c r="Q51" s="2"/>
      <c r="R51" s="2"/>
      <c r="S51" s="2"/>
      <c r="T51" s="2"/>
      <c r="W51" s="2"/>
    </row>
    <row r="52" spans="2:23" ht="18" customHeight="1" x14ac:dyDescent="0.2">
      <c r="B52" s="88"/>
      <c r="C52" s="88"/>
      <c r="D52" s="88"/>
      <c r="E52" s="88"/>
      <c r="F52" s="88"/>
      <c r="G52" s="88"/>
      <c r="H52" s="88"/>
      <c r="I52" s="89"/>
      <c r="J52" s="89"/>
      <c r="K52" s="89"/>
      <c r="L52" s="89"/>
      <c r="M52" s="89"/>
      <c r="N52" s="2"/>
      <c r="O52" s="2"/>
      <c r="P52" s="2"/>
      <c r="Q52" s="2"/>
      <c r="R52" s="2"/>
      <c r="S52" s="2"/>
      <c r="T52" s="2"/>
      <c r="W52" s="2"/>
    </row>
    <row r="53" spans="2:23" ht="18.75" customHeight="1" x14ac:dyDescent="0.2">
      <c r="B53" s="74" t="s">
        <v>27</v>
      </c>
      <c r="C53" s="76" t="s">
        <v>23</v>
      </c>
      <c r="D53" s="76"/>
      <c r="E53" s="76" t="s">
        <v>24</v>
      </c>
      <c r="F53" s="76"/>
      <c r="G53" s="76"/>
      <c r="H53" s="76"/>
      <c r="I53" s="83" t="s">
        <v>25</v>
      </c>
      <c r="J53" s="84"/>
      <c r="K53" s="77" t="s">
        <v>11</v>
      </c>
      <c r="L53" s="78"/>
      <c r="M53" s="78"/>
      <c r="N53" s="2"/>
      <c r="O53" s="2"/>
      <c r="P53" s="2"/>
      <c r="Q53" s="2"/>
      <c r="R53" s="2"/>
      <c r="S53" s="2"/>
      <c r="T53" s="2"/>
      <c r="W53" s="2"/>
    </row>
    <row r="54" spans="2:23" ht="22.5" x14ac:dyDescent="0.2">
      <c r="B54" s="75"/>
      <c r="C54" s="28" t="s">
        <v>25</v>
      </c>
      <c r="D54" s="28" t="s">
        <v>26</v>
      </c>
      <c r="E54" s="29" t="s">
        <v>10</v>
      </c>
      <c r="F54" s="29" t="s">
        <v>28</v>
      </c>
      <c r="G54" s="29" t="s">
        <v>29</v>
      </c>
      <c r="H54" s="29" t="s">
        <v>30</v>
      </c>
      <c r="I54" s="83"/>
      <c r="J54" s="84"/>
      <c r="K54" s="79"/>
      <c r="L54" s="80"/>
      <c r="M54" s="80"/>
      <c r="N54" s="2"/>
      <c r="O54" s="2"/>
      <c r="P54" s="2"/>
      <c r="Q54" s="2"/>
      <c r="R54" s="2"/>
      <c r="S54" s="2"/>
      <c r="T54" s="2"/>
      <c r="W54" s="2"/>
    </row>
    <row r="55" spans="2:23" ht="15" customHeight="1" x14ac:dyDescent="0.2">
      <c r="B55" s="30">
        <v>0</v>
      </c>
      <c r="C55" s="31">
        <f>D55</f>
        <v>13877.246307981091</v>
      </c>
      <c r="D55" s="31">
        <f>M14</f>
        <v>13877.246307981091</v>
      </c>
      <c r="E55" s="32"/>
      <c r="F55" s="33"/>
      <c r="G55" s="33"/>
      <c r="H55" s="33"/>
      <c r="I55" s="83" t="s">
        <v>32</v>
      </c>
      <c r="J55" s="84"/>
      <c r="K55" s="77" t="s">
        <v>43</v>
      </c>
      <c r="L55" s="78"/>
      <c r="M55" s="78"/>
      <c r="P55" s="2"/>
      <c r="Q55" s="2"/>
      <c r="R55" s="2"/>
      <c r="S55" s="2"/>
      <c r="T55" s="2"/>
      <c r="W55" s="2"/>
    </row>
    <row r="56" spans="2:23" ht="15" customHeight="1" x14ac:dyDescent="0.2">
      <c r="B56" s="30">
        <v>1</v>
      </c>
      <c r="C56" s="33">
        <f>+C55-E56</f>
        <v>9342.7912341407136</v>
      </c>
      <c r="D56" s="33">
        <f>+D55+F56-$K$11</f>
        <v>9342.7912341407136</v>
      </c>
      <c r="E56" s="34">
        <f>$E$20-F56</f>
        <v>4534.4550738403777</v>
      </c>
      <c r="F56" s="34">
        <f>$E$12*D55</f>
        <v>277.54492615962181</v>
      </c>
      <c r="G56" s="42" t="s">
        <v>0</v>
      </c>
      <c r="H56" s="33">
        <f>E56+F56</f>
        <v>4812</v>
      </c>
      <c r="I56" s="83"/>
      <c r="J56" s="84"/>
      <c r="K56" s="79"/>
      <c r="L56" s="80"/>
      <c r="M56" s="80"/>
      <c r="P56" s="2"/>
      <c r="Q56" s="2"/>
      <c r="R56" s="2"/>
      <c r="S56" s="2"/>
      <c r="T56" s="2"/>
      <c r="W56" s="2"/>
    </row>
    <row r="57" spans="2:23" ht="15" customHeight="1" x14ac:dyDescent="0.2">
      <c r="B57" s="30">
        <v>2</v>
      </c>
      <c r="C57" s="33">
        <f>+C56-E57</f>
        <v>4717.6470588235279</v>
      </c>
      <c r="D57" s="33">
        <f>+D56+F57-$K$11</f>
        <v>4717.6470588235279</v>
      </c>
      <c r="E57" s="34">
        <f t="shared" ref="E57:E59" si="11">$E$20-F57</f>
        <v>4625.1441753171857</v>
      </c>
      <c r="F57" s="34">
        <f t="shared" ref="F57:F59" si="12">$E$12*D56</f>
        <v>186.85582468281427</v>
      </c>
      <c r="G57" s="42" t="s">
        <v>0</v>
      </c>
      <c r="H57" s="33">
        <f t="shared" ref="H57:H59" si="13">E57+F57</f>
        <v>4812</v>
      </c>
      <c r="I57" s="83" t="s">
        <v>28</v>
      </c>
      <c r="J57" s="84"/>
      <c r="K57" s="85" t="s">
        <v>40</v>
      </c>
      <c r="L57" s="85"/>
      <c r="M57" s="85"/>
      <c r="W57" s="2"/>
    </row>
    <row r="58" spans="2:23" ht="15" customHeight="1" x14ac:dyDescent="0.2">
      <c r="B58" s="30">
        <v>3</v>
      </c>
      <c r="C58" s="33">
        <f>+C57-E58</f>
        <v>0</v>
      </c>
      <c r="D58" s="33">
        <f>+D57+F58-$K$11</f>
        <v>0</v>
      </c>
      <c r="E58" s="34">
        <f t="shared" si="11"/>
        <v>4717.6470588235297</v>
      </c>
      <c r="F58" s="34">
        <f t="shared" si="12"/>
        <v>94.352941176470566</v>
      </c>
      <c r="G58" s="42" t="s">
        <v>0</v>
      </c>
      <c r="H58" s="33">
        <f t="shared" si="13"/>
        <v>4812</v>
      </c>
      <c r="I58" s="83"/>
      <c r="J58" s="84"/>
      <c r="K58" s="85"/>
      <c r="L58" s="85"/>
      <c r="M58" s="85"/>
      <c r="W58" s="2"/>
    </row>
    <row r="59" spans="2:23" ht="15" customHeight="1" x14ac:dyDescent="0.2">
      <c r="B59" s="30">
        <v>4</v>
      </c>
      <c r="C59" s="33" t="s">
        <v>0</v>
      </c>
      <c r="D59" s="33" t="s">
        <v>0</v>
      </c>
      <c r="E59" s="34">
        <f t="shared" si="11"/>
        <v>4812</v>
      </c>
      <c r="F59" s="34">
        <f t="shared" si="12"/>
        <v>0</v>
      </c>
      <c r="G59" s="42" t="s">
        <v>0</v>
      </c>
      <c r="H59" s="33">
        <f t="shared" si="13"/>
        <v>4812</v>
      </c>
      <c r="K59" s="2"/>
      <c r="L59" s="2"/>
      <c r="M59" s="2"/>
      <c r="W59" s="2"/>
    </row>
    <row r="60" spans="2:23" ht="15" customHeight="1" thickBot="1" x14ac:dyDescent="0.25">
      <c r="B60" s="35" t="s">
        <v>1</v>
      </c>
      <c r="C60" s="36"/>
      <c r="D60" s="36"/>
      <c r="E60" s="37">
        <f>SUM(E56:E59)</f>
        <v>18689.246307981091</v>
      </c>
      <c r="F60" s="37">
        <f t="shared" ref="F60" si="14">SUM(F56:F59)</f>
        <v>558.75369201890669</v>
      </c>
      <c r="G60" s="37"/>
      <c r="H60" s="37">
        <f t="shared" ref="H60" si="15">SUM(H56:H59)</f>
        <v>19248</v>
      </c>
      <c r="K60" s="2"/>
      <c r="L60" s="2"/>
      <c r="M60" s="2"/>
      <c r="W60" s="2"/>
    </row>
    <row r="61" spans="2:23" ht="12" thickTop="1" x14ac:dyDescent="0.2">
      <c r="J61" s="3"/>
      <c r="W61" s="2"/>
    </row>
    <row r="62" spans="2:23" x14ac:dyDescent="0.2">
      <c r="J62" s="3"/>
      <c r="W62" s="2"/>
    </row>
    <row r="63" spans="2:23" x14ac:dyDescent="0.2">
      <c r="J63" s="3"/>
      <c r="W63" s="2"/>
    </row>
    <row r="64" spans="2:23" x14ac:dyDescent="0.2">
      <c r="J64" s="3"/>
      <c r="W64" s="2"/>
    </row>
    <row r="65" spans="10:23" x14ac:dyDescent="0.2">
      <c r="J65" s="3"/>
      <c r="W65" s="2"/>
    </row>
    <row r="66" spans="10:23" x14ac:dyDescent="0.2">
      <c r="J66" s="3"/>
      <c r="W66" s="2"/>
    </row>
    <row r="67" spans="10:23" x14ac:dyDescent="0.2">
      <c r="J67" s="3"/>
      <c r="W67" s="2"/>
    </row>
    <row r="68" spans="10:23" x14ac:dyDescent="0.2">
      <c r="K68" s="2"/>
      <c r="L68" s="2"/>
      <c r="M68" s="2"/>
      <c r="W68" s="2"/>
    </row>
    <row r="69" spans="10:23" x14ac:dyDescent="0.2">
      <c r="K69" s="2"/>
      <c r="L69" s="2"/>
      <c r="M69" s="2"/>
      <c r="W69" s="2"/>
    </row>
    <row r="70" spans="10:23" x14ac:dyDescent="0.2">
      <c r="K70" s="2"/>
      <c r="L70" s="2"/>
      <c r="M70" s="2"/>
      <c r="W70" s="2"/>
    </row>
    <row r="71" spans="10:23" x14ac:dyDescent="0.2">
      <c r="K71" s="2"/>
      <c r="L71" s="2"/>
      <c r="M71" s="2"/>
      <c r="W71" s="2"/>
    </row>
    <row r="72" spans="10:23" x14ac:dyDescent="0.2">
      <c r="K72" s="2"/>
      <c r="L72" s="2"/>
      <c r="M72" s="2"/>
      <c r="W72" s="2"/>
    </row>
    <row r="73" spans="10:23" x14ac:dyDescent="0.2">
      <c r="K73" s="2"/>
      <c r="L73" s="2"/>
      <c r="M73" s="2"/>
      <c r="W73" s="2"/>
    </row>
    <row r="74" spans="10:23" x14ac:dyDescent="0.2">
      <c r="K74" s="2"/>
      <c r="L74" s="2"/>
      <c r="M74" s="2"/>
      <c r="W74" s="2"/>
    </row>
    <row r="75" spans="10:23" x14ac:dyDescent="0.2">
      <c r="J75" s="3"/>
      <c r="W75" s="2"/>
    </row>
    <row r="76" spans="10:23" x14ac:dyDescent="0.2">
      <c r="J76" s="3"/>
      <c r="W76" s="2"/>
    </row>
    <row r="77" spans="10:23" x14ac:dyDescent="0.2">
      <c r="J77" s="3"/>
      <c r="W77" s="2"/>
    </row>
    <row r="78" spans="10:23" x14ac:dyDescent="0.2">
      <c r="J78" s="3"/>
      <c r="W78" s="2"/>
    </row>
    <row r="79" spans="10:23" x14ac:dyDescent="0.2">
      <c r="J79" s="3"/>
      <c r="W79" s="2"/>
    </row>
    <row r="80" spans="10:23" x14ac:dyDescent="0.2">
      <c r="J80" s="3"/>
      <c r="W80" s="2"/>
    </row>
    <row r="81" spans="10:23" x14ac:dyDescent="0.2">
      <c r="J81" s="3"/>
      <c r="W81" s="2"/>
    </row>
    <row r="82" spans="10:23" x14ac:dyDescent="0.2">
      <c r="J82" s="3"/>
      <c r="W82" s="2"/>
    </row>
    <row r="83" spans="10:23" x14ac:dyDescent="0.2">
      <c r="J83" s="3"/>
      <c r="W83" s="2"/>
    </row>
    <row r="84" spans="10:23" x14ac:dyDescent="0.2">
      <c r="J84" s="3"/>
      <c r="W84" s="2"/>
    </row>
    <row r="85" spans="10:23" x14ac:dyDescent="0.2">
      <c r="J85" s="3"/>
      <c r="W85" s="2"/>
    </row>
    <row r="86" spans="10:23" x14ac:dyDescent="0.2">
      <c r="J86" s="3"/>
      <c r="W86" s="2"/>
    </row>
    <row r="87" spans="10:23" x14ac:dyDescent="0.2">
      <c r="J87" s="3"/>
      <c r="W87" s="2"/>
    </row>
    <row r="88" spans="10:23" x14ac:dyDescent="0.2">
      <c r="J88" s="3"/>
      <c r="W88" s="2"/>
    </row>
    <row r="89" spans="10:23" x14ac:dyDescent="0.2">
      <c r="J89" s="3"/>
      <c r="W89" s="2"/>
    </row>
    <row r="90" spans="10:23" x14ac:dyDescent="0.2">
      <c r="J90" s="3"/>
      <c r="W90" s="2"/>
    </row>
    <row r="91" spans="10:23" x14ac:dyDescent="0.2">
      <c r="J91" s="3"/>
      <c r="W91" s="2"/>
    </row>
    <row r="92" spans="10:23" x14ac:dyDescent="0.2">
      <c r="J92" s="3"/>
      <c r="W92" s="2"/>
    </row>
    <row r="93" spans="10:23" x14ac:dyDescent="0.2">
      <c r="J93" s="3"/>
      <c r="W93" s="2"/>
    </row>
    <row r="94" spans="10:23" x14ac:dyDescent="0.2">
      <c r="J94" s="3"/>
      <c r="W94" s="2"/>
    </row>
    <row r="95" spans="10:23" x14ac:dyDescent="0.2">
      <c r="J95" s="3"/>
      <c r="W95" s="2"/>
    </row>
    <row r="96" spans="10:23" x14ac:dyDescent="0.2">
      <c r="J96" s="3"/>
      <c r="W96" s="2"/>
    </row>
    <row r="97" spans="10:23" x14ac:dyDescent="0.2">
      <c r="J97" s="3"/>
      <c r="W97" s="2"/>
    </row>
    <row r="98" spans="10:23" x14ac:dyDescent="0.2">
      <c r="J98" s="3"/>
      <c r="W98" s="2"/>
    </row>
  </sheetData>
  <sheetProtection password="CFDF" sheet="1" objects="1" scenarios="1"/>
  <mergeCells count="70">
    <mergeCell ref="I55:J56"/>
    <mergeCell ref="K55:M56"/>
    <mergeCell ref="I57:J58"/>
    <mergeCell ref="K57:M58"/>
    <mergeCell ref="I31:M32"/>
    <mergeCell ref="I41:M42"/>
    <mergeCell ref="I51:M52"/>
    <mergeCell ref="K53:M54"/>
    <mergeCell ref="I43:J44"/>
    <mergeCell ref="K43:M44"/>
    <mergeCell ref="I45:J46"/>
    <mergeCell ref="K45:M46"/>
    <mergeCell ref="I47:J48"/>
    <mergeCell ref="K47:M48"/>
    <mergeCell ref="I35:J36"/>
    <mergeCell ref="K35:M36"/>
    <mergeCell ref="B51:H52"/>
    <mergeCell ref="B53:B54"/>
    <mergeCell ref="C53:D53"/>
    <mergeCell ref="E53:H53"/>
    <mergeCell ref="I53:J54"/>
    <mergeCell ref="I37:J38"/>
    <mergeCell ref="K37:M38"/>
    <mergeCell ref="B41:H42"/>
    <mergeCell ref="B43:B44"/>
    <mergeCell ref="C43:D43"/>
    <mergeCell ref="E43:H43"/>
    <mergeCell ref="B31:H32"/>
    <mergeCell ref="B33:B34"/>
    <mergeCell ref="C33:D33"/>
    <mergeCell ref="E33:H33"/>
    <mergeCell ref="I33:J34"/>
    <mergeCell ref="K33:M34"/>
    <mergeCell ref="I22:M22"/>
    <mergeCell ref="I23:J24"/>
    <mergeCell ref="K23:M24"/>
    <mergeCell ref="I25:J26"/>
    <mergeCell ref="K25:M26"/>
    <mergeCell ref="I27:J28"/>
    <mergeCell ref="K27:M28"/>
    <mergeCell ref="B20:D20"/>
    <mergeCell ref="E20:F20"/>
    <mergeCell ref="B22:H22"/>
    <mergeCell ref="B23:B24"/>
    <mergeCell ref="C23:D23"/>
    <mergeCell ref="E23:H23"/>
    <mergeCell ref="B17:D17"/>
    <mergeCell ref="E17:F17"/>
    <mergeCell ref="B18:D18"/>
    <mergeCell ref="E18:F18"/>
    <mergeCell ref="B19:D19"/>
    <mergeCell ref="E19:F19"/>
    <mergeCell ref="B14:D14"/>
    <mergeCell ref="E14:F14"/>
    <mergeCell ref="B15:D15"/>
    <mergeCell ref="E15:F15"/>
    <mergeCell ref="B16:D16"/>
    <mergeCell ref="E16:F16"/>
    <mergeCell ref="B11:D11"/>
    <mergeCell ref="E11:F11"/>
    <mergeCell ref="B12:D12"/>
    <mergeCell ref="E12:F12"/>
    <mergeCell ref="B13:D13"/>
    <mergeCell ref="E13:F13"/>
    <mergeCell ref="B7:M7"/>
    <mergeCell ref="B9:F9"/>
    <mergeCell ref="H9:J9"/>
    <mergeCell ref="K9:M9"/>
    <mergeCell ref="B10:D10"/>
    <mergeCell ref="E10:F10"/>
  </mergeCells>
  <printOptions horizontalCentered="1"/>
  <pageMargins left="0.19685039370078741" right="0.19685039370078741" top="0.19685039370078741" bottom="0.19685039370078741" header="0" footer="0"/>
  <pageSetup paperSize="9" scale="78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5:W101"/>
  <sheetViews>
    <sheetView showGridLines="0" zoomScaleNormal="100" workbookViewId="0">
      <selection activeCell="E11" sqref="E11:F11"/>
    </sheetView>
  </sheetViews>
  <sheetFormatPr defaultRowHeight="11.25" x14ac:dyDescent="0.2"/>
  <cols>
    <col min="1" max="1" width="2.28515625" style="2" customWidth="1"/>
    <col min="2" max="10" width="10.28515625" style="2" customWidth="1"/>
    <col min="11" max="13" width="10.28515625" style="3" customWidth="1"/>
    <col min="14" max="18" width="9.7109375" style="3" customWidth="1"/>
    <col min="19" max="23" width="9.140625" style="3"/>
    <col min="24" max="16384" width="9.140625" style="2"/>
  </cols>
  <sheetData>
    <row r="5" spans="2:23" ht="34.5" customHeight="1" x14ac:dyDescent="0.2">
      <c r="B5" s="1" t="s">
        <v>2</v>
      </c>
      <c r="M5" s="44">
        <v>48</v>
      </c>
    </row>
    <row r="6" spans="2:23" x14ac:dyDescent="0.2">
      <c r="B6" s="4" t="s">
        <v>9</v>
      </c>
      <c r="M6" s="45" t="s">
        <v>7</v>
      </c>
    </row>
    <row r="7" spans="2:23" ht="28.5" customHeight="1" x14ac:dyDescent="0.2">
      <c r="B7" s="46" t="s">
        <v>3</v>
      </c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</row>
    <row r="8" spans="2:23" x14ac:dyDescent="0.2">
      <c r="B8" s="4"/>
      <c r="D8" s="5"/>
      <c r="I8" s="3"/>
      <c r="J8" s="3"/>
      <c r="V8" s="2"/>
      <c r="W8" s="2"/>
    </row>
    <row r="9" spans="2:23" ht="12" thickBot="1" x14ac:dyDescent="0.25">
      <c r="B9" s="47" t="s">
        <v>4</v>
      </c>
      <c r="C9" s="47"/>
      <c r="D9" s="47"/>
      <c r="E9" s="48"/>
      <c r="F9" s="48"/>
      <c r="H9" s="49" t="s">
        <v>31</v>
      </c>
      <c r="I9" s="50"/>
      <c r="J9" s="50"/>
      <c r="K9" s="49" t="s">
        <v>11</v>
      </c>
      <c r="L9" s="50"/>
      <c r="M9" s="50"/>
      <c r="V9" s="2"/>
      <c r="W9" s="2"/>
    </row>
    <row r="10" spans="2:23" ht="24.95" customHeight="1" thickBot="1" x14ac:dyDescent="0.25">
      <c r="B10" s="51" t="s">
        <v>5</v>
      </c>
      <c r="C10" s="52"/>
      <c r="D10" s="52"/>
      <c r="E10" s="53">
        <v>20000</v>
      </c>
      <c r="F10" s="54"/>
      <c r="H10" s="6" t="s">
        <v>12</v>
      </c>
      <c r="I10" s="7" t="s">
        <v>13</v>
      </c>
      <c r="J10" s="7" t="s">
        <v>14</v>
      </c>
      <c r="K10" s="7" t="s">
        <v>12</v>
      </c>
      <c r="L10" s="7" t="s">
        <v>13</v>
      </c>
      <c r="M10" s="8" t="s">
        <v>14</v>
      </c>
      <c r="V10" s="2"/>
      <c r="W10" s="2"/>
    </row>
    <row r="11" spans="2:23" ht="24.95" customHeight="1" thickBot="1" x14ac:dyDescent="0.25">
      <c r="B11" s="55" t="s">
        <v>6</v>
      </c>
      <c r="C11" s="56"/>
      <c r="D11" s="56"/>
      <c r="E11" s="90">
        <v>48</v>
      </c>
      <c r="F11" s="91"/>
      <c r="G11" s="3"/>
      <c r="H11" s="9">
        <f>E14+E16</f>
        <v>2748</v>
      </c>
      <c r="I11" s="10">
        <f>1/(1+E12)</f>
        <v>0.98039215686274506</v>
      </c>
      <c r="J11" s="11">
        <f>H11*I11</f>
        <v>2694.1176470588234</v>
      </c>
      <c r="K11" s="12">
        <f>E20</f>
        <v>4428</v>
      </c>
      <c r="L11" s="10">
        <f>I11</f>
        <v>0.98039215686274506</v>
      </c>
      <c r="M11" s="13">
        <f>+K11*L11</f>
        <v>4341.1764705882351</v>
      </c>
      <c r="T11" s="2"/>
      <c r="U11" s="2"/>
      <c r="V11" s="2"/>
      <c r="W11" s="2"/>
    </row>
    <row r="12" spans="2:23" ht="24.95" customHeight="1" thickBot="1" x14ac:dyDescent="0.25">
      <c r="B12" s="55" t="s">
        <v>8</v>
      </c>
      <c r="C12" s="56"/>
      <c r="D12" s="56"/>
      <c r="E12" s="57">
        <v>0.02</v>
      </c>
      <c r="F12" s="58"/>
      <c r="G12" s="3"/>
      <c r="H12" s="9">
        <f>H11</f>
        <v>2748</v>
      </c>
      <c r="I12" s="10">
        <f>1/(1+E12)^2</f>
        <v>0.96116878123798544</v>
      </c>
      <c r="J12" s="11">
        <f>H12*I12</f>
        <v>2641.291810841984</v>
      </c>
      <c r="K12" s="12">
        <f>K11</f>
        <v>4428</v>
      </c>
      <c r="L12" s="10">
        <f>+I12</f>
        <v>0.96116878123798544</v>
      </c>
      <c r="M12" s="13">
        <f t="shared" ref="M12:M14" si="0">+K12*L12</f>
        <v>4256.0553633217996</v>
      </c>
      <c r="T12" s="2"/>
      <c r="U12" s="2"/>
      <c r="V12" s="2"/>
      <c r="W12" s="2"/>
    </row>
    <row r="13" spans="2:23" ht="24.95" customHeight="1" thickBot="1" x14ac:dyDescent="0.25">
      <c r="B13" s="51" t="s">
        <v>15</v>
      </c>
      <c r="C13" s="56"/>
      <c r="D13" s="56"/>
      <c r="E13" s="53">
        <v>168</v>
      </c>
      <c r="F13" s="54"/>
      <c r="G13" s="14"/>
      <c r="H13" s="9">
        <f>H12</f>
        <v>2748</v>
      </c>
      <c r="I13" s="10">
        <f>1/(1+E12)^3</f>
        <v>0.94232233454704462</v>
      </c>
      <c r="J13" s="11">
        <f>H13*I13</f>
        <v>2589.5017753352786</v>
      </c>
      <c r="K13" s="12">
        <f>K12</f>
        <v>4428</v>
      </c>
      <c r="L13" s="10">
        <f>+I13</f>
        <v>0.94232233454704462</v>
      </c>
      <c r="M13" s="13">
        <f t="shared" si="0"/>
        <v>4172.6032973743131</v>
      </c>
      <c r="N13" s="15"/>
      <c r="O13" s="15"/>
      <c r="P13" s="15"/>
      <c r="Q13" s="15"/>
      <c r="T13" s="2"/>
      <c r="U13" s="2"/>
      <c r="V13" s="2"/>
      <c r="W13" s="2"/>
    </row>
    <row r="14" spans="2:23" ht="24.95" customHeight="1" thickBot="1" x14ac:dyDescent="0.25">
      <c r="B14" s="59" t="s">
        <v>16</v>
      </c>
      <c r="C14" s="60"/>
      <c r="D14" s="60"/>
      <c r="E14" s="61">
        <f>E13*12</f>
        <v>2016</v>
      </c>
      <c r="F14" s="62"/>
      <c r="G14" s="16"/>
      <c r="H14" s="17">
        <f>H13</f>
        <v>2748</v>
      </c>
      <c r="I14" s="18">
        <f>1/(1+E12)^4</f>
        <v>0.9238454260265142</v>
      </c>
      <c r="J14" s="19">
        <f>H14*I14</f>
        <v>2538.7272307208609</v>
      </c>
      <c r="K14" s="20">
        <f>K13</f>
        <v>4428</v>
      </c>
      <c r="L14" s="18">
        <f>+I14</f>
        <v>0.9238454260265142</v>
      </c>
      <c r="M14" s="21">
        <f t="shared" si="0"/>
        <v>4090.787546445405</v>
      </c>
      <c r="N14" s="15"/>
      <c r="O14" s="15"/>
      <c r="P14" s="15"/>
      <c r="Q14" s="15"/>
      <c r="T14" s="2"/>
      <c r="U14" s="2"/>
      <c r="V14" s="2"/>
      <c r="W14" s="2"/>
    </row>
    <row r="15" spans="2:23" ht="24.95" customHeight="1" thickBot="1" x14ac:dyDescent="0.25">
      <c r="B15" s="51" t="s">
        <v>17</v>
      </c>
      <c r="C15" s="56"/>
      <c r="D15" s="56"/>
      <c r="E15" s="63">
        <v>61</v>
      </c>
      <c r="F15" s="64"/>
      <c r="G15" s="16"/>
      <c r="H15" s="22"/>
      <c r="I15" s="23"/>
      <c r="J15" s="24">
        <f>SUM(J11:J14)</f>
        <v>10463.638463956946</v>
      </c>
      <c r="K15" s="23"/>
      <c r="L15" s="23"/>
      <c r="M15" s="24">
        <f>SUM(M11:M14)</f>
        <v>16860.622677729752</v>
      </c>
      <c r="N15" s="15"/>
      <c r="O15" s="15"/>
      <c r="P15" s="15"/>
      <c r="Q15" s="15"/>
      <c r="T15" s="2"/>
      <c r="U15" s="2"/>
      <c r="V15" s="2"/>
      <c r="W15" s="2"/>
    </row>
    <row r="16" spans="2:23" ht="24.95" customHeight="1" x14ac:dyDescent="0.2">
      <c r="B16" s="59" t="s">
        <v>18</v>
      </c>
      <c r="C16" s="60"/>
      <c r="D16" s="60"/>
      <c r="E16" s="65">
        <f>E15*12</f>
        <v>732</v>
      </c>
      <c r="F16" s="66"/>
      <c r="G16" s="16"/>
      <c r="H16" s="2" t="s">
        <v>37</v>
      </c>
      <c r="K16" s="15"/>
      <c r="L16" s="15"/>
      <c r="M16" s="15"/>
      <c r="N16" s="15"/>
      <c r="O16" s="15"/>
      <c r="P16" s="15"/>
      <c r="Q16" s="15"/>
      <c r="T16" s="2"/>
      <c r="U16" s="2"/>
      <c r="V16" s="2"/>
      <c r="W16" s="2"/>
    </row>
    <row r="17" spans="2:23" ht="24.95" customHeight="1" thickBot="1" x14ac:dyDescent="0.25">
      <c r="B17" s="59" t="s">
        <v>19</v>
      </c>
      <c r="C17" s="60"/>
      <c r="D17" s="60"/>
      <c r="E17" s="67">
        <f>E14+E16</f>
        <v>2748</v>
      </c>
      <c r="F17" s="68"/>
      <c r="G17" s="16"/>
      <c r="K17" s="15"/>
      <c r="L17" s="15"/>
      <c r="M17" s="15"/>
      <c r="N17" s="15"/>
      <c r="O17" s="15"/>
      <c r="P17" s="15"/>
      <c r="Q17" s="15"/>
      <c r="T17" s="2"/>
      <c r="U17" s="2"/>
      <c r="V17" s="2"/>
      <c r="W17" s="2"/>
    </row>
    <row r="18" spans="2:23" ht="24.95" customHeight="1" thickBot="1" x14ac:dyDescent="0.25">
      <c r="B18" s="51" t="s">
        <v>20</v>
      </c>
      <c r="C18" s="56"/>
      <c r="D18" s="56"/>
      <c r="E18" s="63">
        <v>140</v>
      </c>
      <c r="F18" s="64"/>
      <c r="G18" s="16"/>
      <c r="K18" s="2"/>
      <c r="L18" s="2"/>
      <c r="M18" s="2"/>
      <c r="N18" s="2"/>
      <c r="O18" s="2"/>
      <c r="P18" s="15"/>
      <c r="Q18" s="15"/>
      <c r="T18" s="2"/>
      <c r="U18" s="2"/>
      <c r="V18" s="2"/>
      <c r="W18" s="2"/>
    </row>
    <row r="19" spans="2:23" ht="24.95" customHeight="1" x14ac:dyDescent="0.2">
      <c r="B19" s="59" t="s">
        <v>21</v>
      </c>
      <c r="C19" s="60"/>
      <c r="D19" s="60"/>
      <c r="E19" s="69">
        <f>E18*12</f>
        <v>1680</v>
      </c>
      <c r="F19" s="70"/>
      <c r="G19" s="16"/>
      <c r="K19" s="2"/>
      <c r="L19" s="2"/>
      <c r="M19" s="2"/>
      <c r="N19" s="2"/>
      <c r="O19" s="2"/>
      <c r="P19" s="15"/>
      <c r="Q19" s="15"/>
      <c r="T19" s="2"/>
      <c r="U19" s="2"/>
      <c r="V19" s="2"/>
      <c r="W19" s="2"/>
    </row>
    <row r="20" spans="2:23" ht="24.95" customHeight="1" x14ac:dyDescent="0.2">
      <c r="B20" s="59" t="s">
        <v>22</v>
      </c>
      <c r="C20" s="60"/>
      <c r="D20" s="60"/>
      <c r="E20" s="71">
        <f>E17+E19</f>
        <v>4428</v>
      </c>
      <c r="F20" s="72"/>
      <c r="G20" s="16"/>
      <c r="K20" s="2"/>
      <c r="L20" s="2"/>
      <c r="M20" s="2"/>
      <c r="N20" s="2"/>
      <c r="O20" s="2"/>
      <c r="P20" s="15"/>
      <c r="Q20" s="15"/>
      <c r="T20" s="2"/>
      <c r="U20" s="2"/>
      <c r="V20" s="2"/>
      <c r="W20" s="2"/>
    </row>
    <row r="21" spans="2:23" ht="15.75" customHeight="1" x14ac:dyDescent="0.2">
      <c r="B21" s="25"/>
      <c r="C21" s="25"/>
      <c r="D21" s="25"/>
      <c r="E21" s="26"/>
      <c r="F21" s="25"/>
      <c r="G21" s="25"/>
      <c r="H21" s="27"/>
      <c r="K21" s="2"/>
      <c r="L21" s="2"/>
      <c r="M21" s="2"/>
      <c r="N21" s="2"/>
      <c r="O21" s="2"/>
      <c r="P21" s="15"/>
      <c r="Q21" s="15"/>
      <c r="R21" s="15"/>
      <c r="S21" s="15"/>
      <c r="V21" s="2"/>
      <c r="W21" s="2"/>
    </row>
    <row r="22" spans="2:23" ht="26.25" customHeight="1" x14ac:dyDescent="0.2">
      <c r="B22" s="73" t="s">
        <v>34</v>
      </c>
      <c r="C22" s="73"/>
      <c r="D22" s="73"/>
      <c r="E22" s="73"/>
      <c r="F22" s="73"/>
      <c r="G22" s="73"/>
      <c r="H22" s="73"/>
      <c r="I22" s="3"/>
      <c r="J22" s="3"/>
      <c r="U22" s="2"/>
      <c r="V22" s="2"/>
      <c r="W22" s="2"/>
    </row>
    <row r="23" spans="2:23" ht="15" customHeight="1" x14ac:dyDescent="0.2">
      <c r="B23" s="74" t="s">
        <v>27</v>
      </c>
      <c r="C23" s="76" t="s">
        <v>23</v>
      </c>
      <c r="D23" s="76"/>
      <c r="E23" s="76" t="s">
        <v>24</v>
      </c>
      <c r="F23" s="76"/>
      <c r="G23" s="76"/>
      <c r="H23" s="76"/>
      <c r="K23" s="2"/>
      <c r="L23" s="2"/>
      <c r="M23" s="2"/>
      <c r="N23" s="2"/>
      <c r="O23" s="2"/>
      <c r="U23" s="2"/>
      <c r="V23" s="2"/>
      <c r="W23" s="2"/>
    </row>
    <row r="24" spans="2:23" ht="24.95" customHeight="1" x14ac:dyDescent="0.2">
      <c r="B24" s="75"/>
      <c r="C24" s="28" t="s">
        <v>25</v>
      </c>
      <c r="D24" s="28" t="s">
        <v>26</v>
      </c>
      <c r="E24" s="29" t="s">
        <v>10</v>
      </c>
      <c r="F24" s="29" t="s">
        <v>28</v>
      </c>
      <c r="G24" s="29" t="s">
        <v>29</v>
      </c>
      <c r="H24" s="29" t="s">
        <v>30</v>
      </c>
      <c r="I24" s="81" t="s">
        <v>33</v>
      </c>
      <c r="J24" s="82"/>
      <c r="K24" s="82"/>
      <c r="L24" s="82"/>
      <c r="M24" s="82"/>
      <c r="N24" s="2"/>
      <c r="O24" s="2"/>
      <c r="U24" s="2"/>
      <c r="V24" s="2"/>
      <c r="W24" s="2"/>
    </row>
    <row r="25" spans="2:23" ht="15" customHeight="1" x14ac:dyDescent="0.2">
      <c r="B25" s="30">
        <v>0</v>
      </c>
      <c r="C25" s="31">
        <f>D25</f>
        <v>10463.638463956946</v>
      </c>
      <c r="D25" s="31">
        <f>J15</f>
        <v>10463.638463956946</v>
      </c>
      <c r="E25" s="32"/>
      <c r="F25" s="33"/>
      <c r="G25" s="33"/>
      <c r="H25" s="33"/>
      <c r="I25" s="83" t="s">
        <v>25</v>
      </c>
      <c r="J25" s="84"/>
      <c r="K25" s="77" t="s">
        <v>36</v>
      </c>
      <c r="L25" s="78"/>
      <c r="M25" s="78"/>
      <c r="N25" s="2"/>
      <c r="O25" s="2"/>
      <c r="U25" s="2"/>
      <c r="V25" s="2"/>
      <c r="W25" s="2"/>
    </row>
    <row r="26" spans="2:23" ht="15" customHeight="1" x14ac:dyDescent="0.2">
      <c r="B26" s="30">
        <v>1</v>
      </c>
      <c r="C26" s="33">
        <f>+C25-E26</f>
        <v>7847.72884796771</v>
      </c>
      <c r="D26" s="33">
        <f>+D25+F26-$H$11</f>
        <v>7924.9112332360855</v>
      </c>
      <c r="E26" s="34">
        <f>$D$25/(E11/12)</f>
        <v>2615.9096159892365</v>
      </c>
      <c r="F26" s="34">
        <f>$E$12*D25</f>
        <v>209.27276927913891</v>
      </c>
      <c r="G26" s="33">
        <f>E19</f>
        <v>1680</v>
      </c>
      <c r="H26" s="33">
        <f>+E26+F26+G26</f>
        <v>4505.1823852683756</v>
      </c>
      <c r="I26" s="83"/>
      <c r="J26" s="84"/>
      <c r="K26" s="79"/>
      <c r="L26" s="80"/>
      <c r="M26" s="80"/>
      <c r="N26" s="2"/>
      <c r="O26" s="2"/>
      <c r="U26" s="2"/>
      <c r="V26" s="2"/>
      <c r="W26" s="2"/>
    </row>
    <row r="27" spans="2:23" ht="15" customHeight="1" x14ac:dyDescent="0.2">
      <c r="B27" s="30">
        <v>2</v>
      </c>
      <c r="C27" s="33">
        <f>+C26-E26</f>
        <v>5231.8192319784739</v>
      </c>
      <c r="D27" s="33">
        <f>+D26+F27-$H$11</f>
        <v>5335.409457900807</v>
      </c>
      <c r="E27" s="34">
        <f>E26</f>
        <v>2615.9096159892365</v>
      </c>
      <c r="F27" s="34">
        <f t="shared" ref="F27:F29" si="1">$E$12*D26</f>
        <v>158.4982246647217</v>
      </c>
      <c r="G27" s="33">
        <f>G26</f>
        <v>1680</v>
      </c>
      <c r="H27" s="33">
        <f t="shared" ref="H27:H29" si="2">+E27+F27+G27</f>
        <v>4454.4078406539584</v>
      </c>
      <c r="I27" s="83" t="s">
        <v>32</v>
      </c>
      <c r="J27" s="84"/>
      <c r="K27" s="77" t="s">
        <v>39</v>
      </c>
      <c r="L27" s="78"/>
      <c r="M27" s="78"/>
      <c r="N27" s="2"/>
      <c r="O27" s="2"/>
      <c r="U27" s="2"/>
      <c r="V27" s="2"/>
      <c r="W27" s="2"/>
    </row>
    <row r="28" spans="2:23" ht="15" customHeight="1" x14ac:dyDescent="0.2">
      <c r="B28" s="30">
        <v>3</v>
      </c>
      <c r="C28" s="33">
        <f t="shared" ref="C28:C29" si="3">+C27-E27</f>
        <v>2615.9096159892374</v>
      </c>
      <c r="D28" s="33">
        <f>+D27+F28-$H$11</f>
        <v>2694.1176470588234</v>
      </c>
      <c r="E28" s="34">
        <f t="shared" ref="E28:E29" si="4">E27</f>
        <v>2615.9096159892365</v>
      </c>
      <c r="F28" s="34">
        <f t="shared" si="1"/>
        <v>106.70818915801614</v>
      </c>
      <c r="G28" s="33">
        <f>G27</f>
        <v>1680</v>
      </c>
      <c r="H28" s="33">
        <f t="shared" si="2"/>
        <v>4402.6178051472525</v>
      </c>
      <c r="I28" s="83"/>
      <c r="J28" s="84"/>
      <c r="K28" s="79"/>
      <c r="L28" s="80"/>
      <c r="M28" s="80"/>
      <c r="N28" s="2"/>
      <c r="O28" s="2"/>
      <c r="U28" s="2"/>
      <c r="V28" s="2"/>
      <c r="W28" s="2"/>
    </row>
    <row r="29" spans="2:23" ht="15" customHeight="1" x14ac:dyDescent="0.2">
      <c r="B29" s="30">
        <v>4</v>
      </c>
      <c r="C29" s="33">
        <f t="shared" si="3"/>
        <v>0</v>
      </c>
      <c r="D29" s="33" t="s">
        <v>0</v>
      </c>
      <c r="E29" s="34">
        <f t="shared" si="4"/>
        <v>2615.9096159892365</v>
      </c>
      <c r="F29" s="34">
        <f t="shared" si="1"/>
        <v>53.882352941176471</v>
      </c>
      <c r="G29" s="33">
        <f>G28</f>
        <v>1680</v>
      </c>
      <c r="H29" s="33">
        <f t="shared" si="2"/>
        <v>4349.7919689304126</v>
      </c>
      <c r="I29" s="83" t="s">
        <v>28</v>
      </c>
      <c r="J29" s="84"/>
      <c r="K29" s="85" t="s">
        <v>38</v>
      </c>
      <c r="L29" s="85"/>
      <c r="M29" s="85"/>
      <c r="N29" s="2"/>
      <c r="O29" s="2"/>
      <c r="U29" s="2"/>
      <c r="V29" s="2"/>
      <c r="W29" s="2"/>
    </row>
    <row r="30" spans="2:23" ht="15" customHeight="1" thickBot="1" x14ac:dyDescent="0.25">
      <c r="B30" s="35" t="s">
        <v>1</v>
      </c>
      <c r="C30" s="36"/>
      <c r="D30" s="36"/>
      <c r="E30" s="37">
        <f>SUM(E26:E29)</f>
        <v>10463.638463956946</v>
      </c>
      <c r="F30" s="37">
        <f t="shared" ref="F30:H30" si="5">SUM(F26:F29)</f>
        <v>528.36153604305321</v>
      </c>
      <c r="G30" s="37">
        <f t="shared" si="5"/>
        <v>6720</v>
      </c>
      <c r="H30" s="37">
        <f t="shared" si="5"/>
        <v>17712</v>
      </c>
      <c r="I30" s="83"/>
      <c r="J30" s="84"/>
      <c r="K30" s="85"/>
      <c r="L30" s="85"/>
      <c r="M30" s="85"/>
    </row>
    <row r="31" spans="2:23" ht="12" customHeight="1" thickTop="1" x14ac:dyDescent="0.2"/>
    <row r="32" spans="2:23" ht="12" customHeight="1" x14ac:dyDescent="0.2">
      <c r="B32" s="86" t="s">
        <v>35</v>
      </c>
      <c r="C32" s="86"/>
      <c r="D32" s="86"/>
      <c r="E32" s="86"/>
      <c r="F32" s="86"/>
      <c r="G32" s="86"/>
      <c r="H32" s="86"/>
      <c r="K32" s="2"/>
      <c r="L32" s="2"/>
      <c r="M32" s="2"/>
      <c r="N32" s="38"/>
      <c r="O32" s="38"/>
      <c r="P32" s="38"/>
      <c r="Q32" s="38"/>
      <c r="R32" s="38"/>
      <c r="S32" s="38"/>
      <c r="T32" s="38"/>
      <c r="U32" s="39"/>
      <c r="W32" s="2"/>
    </row>
    <row r="33" spans="2:23" ht="17.25" customHeight="1" x14ac:dyDescent="0.2">
      <c r="B33" s="73"/>
      <c r="C33" s="73"/>
      <c r="D33" s="73"/>
      <c r="E33" s="73"/>
      <c r="F33" s="73"/>
      <c r="G33" s="73"/>
      <c r="H33" s="73"/>
      <c r="K33" s="2"/>
      <c r="L33" s="2"/>
      <c r="M33" s="2"/>
      <c r="N33" s="38"/>
      <c r="O33" s="38"/>
      <c r="P33" s="38"/>
      <c r="Q33" s="38"/>
      <c r="R33" s="38"/>
      <c r="S33" s="38"/>
      <c r="T33" s="38"/>
      <c r="U33" s="39"/>
      <c r="W33" s="2"/>
    </row>
    <row r="34" spans="2:23" ht="15" customHeight="1" x14ac:dyDescent="0.2">
      <c r="B34" s="74" t="s">
        <v>27</v>
      </c>
      <c r="C34" s="76" t="s">
        <v>23</v>
      </c>
      <c r="D34" s="76"/>
      <c r="E34" s="76" t="s">
        <v>24</v>
      </c>
      <c r="F34" s="76"/>
      <c r="G34" s="76"/>
      <c r="H34" s="76"/>
      <c r="K34" s="2"/>
      <c r="L34" s="2"/>
      <c r="M34" s="2"/>
      <c r="N34" s="40"/>
      <c r="O34" s="40"/>
      <c r="P34" s="40"/>
      <c r="Q34" s="40"/>
      <c r="R34" s="40"/>
      <c r="S34" s="40"/>
      <c r="T34" s="40"/>
      <c r="U34" s="41"/>
      <c r="W34" s="2"/>
    </row>
    <row r="35" spans="2:23" ht="24.95" customHeight="1" x14ac:dyDescent="0.2">
      <c r="B35" s="75"/>
      <c r="C35" s="28" t="s">
        <v>25</v>
      </c>
      <c r="D35" s="28" t="s">
        <v>26</v>
      </c>
      <c r="E35" s="29" t="s">
        <v>10</v>
      </c>
      <c r="F35" s="29" t="s">
        <v>28</v>
      </c>
      <c r="G35" s="29" t="s">
        <v>29</v>
      </c>
      <c r="H35" s="29" t="s">
        <v>30</v>
      </c>
      <c r="I35" s="81" t="s">
        <v>33</v>
      </c>
      <c r="J35" s="82"/>
      <c r="K35" s="82"/>
      <c r="L35" s="82"/>
      <c r="M35" s="82"/>
      <c r="W35" s="2"/>
    </row>
    <row r="36" spans="2:23" ht="15" customHeight="1" x14ac:dyDescent="0.2">
      <c r="B36" s="30">
        <v>0</v>
      </c>
      <c r="C36" s="31">
        <f>D36</f>
        <v>16860.622677729752</v>
      </c>
      <c r="D36" s="31">
        <f>M15</f>
        <v>16860.622677729752</v>
      </c>
      <c r="E36" s="32"/>
      <c r="F36" s="33"/>
      <c r="G36" s="33"/>
      <c r="H36" s="33"/>
      <c r="I36" s="83" t="s">
        <v>25</v>
      </c>
      <c r="J36" s="84"/>
      <c r="K36" s="77" t="s">
        <v>11</v>
      </c>
      <c r="L36" s="78"/>
      <c r="M36" s="78"/>
      <c r="W36" s="2"/>
    </row>
    <row r="37" spans="2:23" ht="15" customHeight="1" x14ac:dyDescent="0.2">
      <c r="B37" s="30">
        <v>1</v>
      </c>
      <c r="C37" s="33">
        <f>C36-E37</f>
        <v>12645.467008297313</v>
      </c>
      <c r="D37" s="33">
        <f>D36+F37-$K$11</f>
        <v>12769.835131284348</v>
      </c>
      <c r="E37" s="34">
        <f>D36/(E11/12)</f>
        <v>4215.1556694324381</v>
      </c>
      <c r="F37" s="34">
        <f>$E$12*D36</f>
        <v>337.21245355459507</v>
      </c>
      <c r="G37" s="42" t="s">
        <v>0</v>
      </c>
      <c r="H37" s="33">
        <f>E37+F37</f>
        <v>4552.3681229870335</v>
      </c>
      <c r="I37" s="83"/>
      <c r="J37" s="84"/>
      <c r="K37" s="79"/>
      <c r="L37" s="80"/>
      <c r="M37" s="80"/>
      <c r="W37" s="2"/>
    </row>
    <row r="38" spans="2:23" ht="15" customHeight="1" x14ac:dyDescent="0.2">
      <c r="B38" s="30">
        <v>2</v>
      </c>
      <c r="C38" s="33">
        <f>C37-E37</f>
        <v>8430.3113388648744</v>
      </c>
      <c r="D38" s="33">
        <f>D37+F38-$K$11</f>
        <v>8597.2318339100348</v>
      </c>
      <c r="E38" s="34">
        <f>E37</f>
        <v>4215.1556694324381</v>
      </c>
      <c r="F38" s="34">
        <f t="shared" ref="F38:F40" si="6">$E$12*D37</f>
        <v>255.39670262568697</v>
      </c>
      <c r="G38" s="42" t="s">
        <v>0</v>
      </c>
      <c r="H38" s="33">
        <f t="shared" ref="H38:H40" si="7">E38+F38</f>
        <v>4470.552372058125</v>
      </c>
      <c r="I38" s="83" t="s">
        <v>32</v>
      </c>
      <c r="J38" s="84"/>
      <c r="K38" s="77" t="s">
        <v>39</v>
      </c>
      <c r="L38" s="78"/>
      <c r="M38" s="78"/>
      <c r="W38" s="2"/>
    </row>
    <row r="39" spans="2:23" ht="15" customHeight="1" x14ac:dyDescent="0.2">
      <c r="B39" s="30">
        <v>3</v>
      </c>
      <c r="C39" s="33">
        <f>C38-E38</f>
        <v>4215.1556694324363</v>
      </c>
      <c r="D39" s="33">
        <f>D38+F39-$K$11</f>
        <v>4341.176470588236</v>
      </c>
      <c r="E39" s="34">
        <f t="shared" ref="E39:E40" si="8">E38</f>
        <v>4215.1556694324381</v>
      </c>
      <c r="F39" s="34">
        <f t="shared" si="6"/>
        <v>171.94463667820071</v>
      </c>
      <c r="G39" s="42" t="s">
        <v>0</v>
      </c>
      <c r="H39" s="33">
        <f t="shared" si="7"/>
        <v>4387.1003061106385</v>
      </c>
      <c r="I39" s="83"/>
      <c r="J39" s="84"/>
      <c r="K39" s="79"/>
      <c r="L39" s="80"/>
      <c r="M39" s="80"/>
      <c r="W39" s="2"/>
    </row>
    <row r="40" spans="2:23" ht="15" customHeight="1" x14ac:dyDescent="0.2">
      <c r="B40" s="30">
        <v>4</v>
      </c>
      <c r="C40" s="33">
        <f>C39-E39</f>
        <v>0</v>
      </c>
      <c r="D40" s="33" t="s">
        <v>0</v>
      </c>
      <c r="E40" s="34">
        <f t="shared" si="8"/>
        <v>4215.1556694324381</v>
      </c>
      <c r="F40" s="34">
        <f t="shared" si="6"/>
        <v>86.823529411764724</v>
      </c>
      <c r="G40" s="42" t="s">
        <v>0</v>
      </c>
      <c r="H40" s="33">
        <f t="shared" si="7"/>
        <v>4301.979198844203</v>
      </c>
      <c r="I40" s="83" t="s">
        <v>28</v>
      </c>
      <c r="J40" s="84"/>
      <c r="K40" s="85" t="s">
        <v>40</v>
      </c>
      <c r="L40" s="85"/>
      <c r="M40" s="85"/>
      <c r="W40" s="2"/>
    </row>
    <row r="41" spans="2:23" ht="15" customHeight="1" thickBot="1" x14ac:dyDescent="0.25">
      <c r="B41" s="35" t="s">
        <v>1</v>
      </c>
      <c r="C41" s="36"/>
      <c r="D41" s="36"/>
      <c r="E41" s="37">
        <f>SUM(E37:E40)</f>
        <v>16860.622677729752</v>
      </c>
      <c r="F41" s="37">
        <f t="shared" ref="F41" si="9">SUM(F37:F40)</f>
        <v>851.37732227024753</v>
      </c>
      <c r="G41" s="37"/>
      <c r="H41" s="37">
        <f t="shared" ref="H41" si="10">SUM(H37:H40)</f>
        <v>17712</v>
      </c>
      <c r="I41" s="83"/>
      <c r="J41" s="84"/>
      <c r="K41" s="85"/>
      <c r="L41" s="85"/>
      <c r="M41" s="85"/>
      <c r="W41" s="2"/>
    </row>
    <row r="42" spans="2:23" ht="18" customHeight="1" thickTop="1" x14ac:dyDescent="0.2">
      <c r="D42" s="5"/>
    </row>
    <row r="43" spans="2:23" ht="12" customHeight="1" x14ac:dyDescent="0.2">
      <c r="B43" s="87" t="s">
        <v>41</v>
      </c>
      <c r="C43" s="87"/>
      <c r="D43" s="87"/>
      <c r="E43" s="87"/>
      <c r="F43" s="87"/>
      <c r="G43" s="87"/>
      <c r="H43" s="87"/>
      <c r="J43" s="3"/>
      <c r="W43" s="2"/>
    </row>
    <row r="44" spans="2:23" ht="18" customHeight="1" x14ac:dyDescent="0.2">
      <c r="B44" s="88"/>
      <c r="C44" s="88"/>
      <c r="D44" s="88"/>
      <c r="E44" s="88"/>
      <c r="F44" s="88"/>
      <c r="G44" s="88"/>
      <c r="H44" s="88"/>
      <c r="J44" s="3"/>
      <c r="W44" s="2"/>
    </row>
    <row r="45" spans="2:23" x14ac:dyDescent="0.2">
      <c r="B45" s="74" t="s">
        <v>27</v>
      </c>
      <c r="C45" s="76" t="s">
        <v>23</v>
      </c>
      <c r="D45" s="76"/>
      <c r="E45" s="76" t="s">
        <v>24</v>
      </c>
      <c r="F45" s="76"/>
      <c r="G45" s="76"/>
      <c r="H45" s="76"/>
      <c r="J45" s="3"/>
      <c r="W45" s="2"/>
    </row>
    <row r="46" spans="2:23" ht="22.5" x14ac:dyDescent="0.2">
      <c r="B46" s="75"/>
      <c r="C46" s="28" t="s">
        <v>25</v>
      </c>
      <c r="D46" s="28" t="s">
        <v>26</v>
      </c>
      <c r="E46" s="29" t="s">
        <v>10</v>
      </c>
      <c r="F46" s="29" t="s">
        <v>28</v>
      </c>
      <c r="G46" s="29" t="s">
        <v>29</v>
      </c>
      <c r="H46" s="29" t="s">
        <v>30</v>
      </c>
      <c r="I46" s="81" t="s">
        <v>33</v>
      </c>
      <c r="J46" s="82"/>
      <c r="K46" s="82"/>
      <c r="L46" s="82"/>
      <c r="M46" s="82"/>
      <c r="W46" s="2"/>
    </row>
    <row r="47" spans="2:23" ht="15" customHeight="1" x14ac:dyDescent="0.2">
      <c r="B47" s="30">
        <v>0</v>
      </c>
      <c r="C47" s="31">
        <f>D47</f>
        <v>10463.638463956946</v>
      </c>
      <c r="D47" s="31">
        <f>J15</f>
        <v>10463.638463956946</v>
      </c>
      <c r="E47" s="32"/>
      <c r="F47" s="33"/>
      <c r="G47" s="33"/>
      <c r="H47" s="33"/>
      <c r="I47" s="83" t="s">
        <v>25</v>
      </c>
      <c r="J47" s="84"/>
      <c r="K47" s="77" t="s">
        <v>36</v>
      </c>
      <c r="L47" s="78"/>
      <c r="M47" s="78"/>
      <c r="W47" s="2"/>
    </row>
    <row r="48" spans="2:23" ht="15" customHeight="1" x14ac:dyDescent="0.2">
      <c r="B48" s="30">
        <v>1</v>
      </c>
      <c r="C48" s="33">
        <f>+C47-E48</f>
        <v>7924.9112332360846</v>
      </c>
      <c r="D48" s="33">
        <f>+D47+F48-$H$11</f>
        <v>7924.9112332360855</v>
      </c>
      <c r="E48" s="34">
        <f>$E$20-F48-G48</f>
        <v>2538.7272307208614</v>
      </c>
      <c r="F48" s="34">
        <f>$E$12*D47</f>
        <v>209.27276927913891</v>
      </c>
      <c r="G48" s="33">
        <f>G26</f>
        <v>1680</v>
      </c>
      <c r="H48" s="33">
        <f>+E48+F48+G48</f>
        <v>4428</v>
      </c>
      <c r="I48" s="83"/>
      <c r="J48" s="84"/>
      <c r="K48" s="79"/>
      <c r="L48" s="80"/>
      <c r="M48" s="80"/>
      <c r="W48" s="2"/>
    </row>
    <row r="49" spans="2:23" ht="15" customHeight="1" x14ac:dyDescent="0.2">
      <c r="B49" s="30">
        <v>2</v>
      </c>
      <c r="C49" s="33">
        <f>+C48-E49</f>
        <v>5335.409457900806</v>
      </c>
      <c r="D49" s="33">
        <f>+D48+F49-$H$11</f>
        <v>5335.409457900807</v>
      </c>
      <c r="E49" s="34">
        <f t="shared" ref="E49:E51" si="11">$E$20-F49-G49</f>
        <v>2589.5017753352786</v>
      </c>
      <c r="F49" s="34">
        <f t="shared" ref="F49:F51" si="12">$E$12*D48</f>
        <v>158.4982246647217</v>
      </c>
      <c r="G49" s="33">
        <f>G48</f>
        <v>1680</v>
      </c>
      <c r="H49" s="33">
        <f t="shared" ref="H49:H51" si="13">+E49+F49+G49</f>
        <v>4428</v>
      </c>
      <c r="I49" s="83" t="s">
        <v>32</v>
      </c>
      <c r="J49" s="84"/>
      <c r="K49" s="77" t="s">
        <v>43</v>
      </c>
      <c r="L49" s="78"/>
      <c r="M49" s="78"/>
      <c r="W49" s="2"/>
    </row>
    <row r="50" spans="2:23" ht="15" customHeight="1" x14ac:dyDescent="0.2">
      <c r="B50" s="30">
        <v>3</v>
      </c>
      <c r="C50" s="33">
        <f>+C49-E50</f>
        <v>2694.1176470588225</v>
      </c>
      <c r="D50" s="33">
        <f>+D49+F50-$H$11</f>
        <v>2694.1176470588234</v>
      </c>
      <c r="E50" s="34">
        <f t="shared" si="11"/>
        <v>2641.2918108419835</v>
      </c>
      <c r="F50" s="34">
        <f t="shared" si="12"/>
        <v>106.70818915801614</v>
      </c>
      <c r="G50" s="33">
        <f>G49</f>
        <v>1680</v>
      </c>
      <c r="H50" s="33">
        <f t="shared" si="13"/>
        <v>4428</v>
      </c>
      <c r="I50" s="83"/>
      <c r="J50" s="84"/>
      <c r="K50" s="79"/>
      <c r="L50" s="80"/>
      <c r="M50" s="80"/>
      <c r="W50" s="2"/>
    </row>
    <row r="51" spans="2:23" ht="15" customHeight="1" x14ac:dyDescent="0.2">
      <c r="B51" s="30">
        <v>4</v>
      </c>
      <c r="C51" s="33" t="s">
        <v>0</v>
      </c>
      <c r="D51" s="33" t="s">
        <v>0</v>
      </c>
      <c r="E51" s="34">
        <f t="shared" si="11"/>
        <v>2694.1176470588234</v>
      </c>
      <c r="F51" s="34">
        <f t="shared" si="12"/>
        <v>53.882352941176471</v>
      </c>
      <c r="G51" s="33">
        <f>G50</f>
        <v>1680</v>
      </c>
      <c r="H51" s="33">
        <f t="shared" si="13"/>
        <v>4428</v>
      </c>
      <c r="I51" s="83" t="s">
        <v>28</v>
      </c>
      <c r="J51" s="84"/>
      <c r="K51" s="85" t="s">
        <v>38</v>
      </c>
      <c r="L51" s="85"/>
      <c r="M51" s="85"/>
      <c r="W51" s="2"/>
    </row>
    <row r="52" spans="2:23" ht="15" customHeight="1" thickBot="1" x14ac:dyDescent="0.25">
      <c r="B52" s="35" t="s">
        <v>1</v>
      </c>
      <c r="C52" s="36"/>
      <c r="D52" s="36"/>
      <c r="E52" s="37">
        <f>SUM(E48:E51)</f>
        <v>10463.638463956948</v>
      </c>
      <c r="F52" s="37">
        <f t="shared" ref="F52:H52" si="14">SUM(F48:F51)</f>
        <v>528.36153604305321</v>
      </c>
      <c r="G52" s="37">
        <f t="shared" si="14"/>
        <v>6720</v>
      </c>
      <c r="H52" s="37">
        <f t="shared" si="14"/>
        <v>17712</v>
      </c>
      <c r="I52" s="83"/>
      <c r="J52" s="84"/>
      <c r="K52" s="85"/>
      <c r="L52" s="85"/>
      <c r="M52" s="85"/>
      <c r="W52" s="2"/>
    </row>
    <row r="53" spans="2:23" ht="12" thickTop="1" x14ac:dyDescent="0.2">
      <c r="C53" s="5"/>
      <c r="J53" s="3"/>
      <c r="W53" s="2"/>
    </row>
    <row r="54" spans="2:23" x14ac:dyDescent="0.2">
      <c r="B54" s="87" t="s">
        <v>42</v>
      </c>
      <c r="C54" s="87"/>
      <c r="D54" s="87"/>
      <c r="E54" s="87"/>
      <c r="F54" s="87"/>
      <c r="G54" s="87"/>
      <c r="H54" s="87"/>
      <c r="J54" s="3"/>
      <c r="W54" s="2"/>
    </row>
    <row r="55" spans="2:23" ht="18" customHeight="1" x14ac:dyDescent="0.2">
      <c r="B55" s="88"/>
      <c r="C55" s="88"/>
      <c r="D55" s="88"/>
      <c r="E55" s="88"/>
      <c r="F55" s="88"/>
      <c r="G55" s="88"/>
      <c r="H55" s="88"/>
      <c r="J55" s="3"/>
      <c r="W55" s="2"/>
    </row>
    <row r="56" spans="2:23" x14ac:dyDescent="0.2">
      <c r="B56" s="74" t="s">
        <v>27</v>
      </c>
      <c r="C56" s="76" t="s">
        <v>23</v>
      </c>
      <c r="D56" s="76"/>
      <c r="E56" s="76" t="s">
        <v>24</v>
      </c>
      <c r="F56" s="76"/>
      <c r="G56" s="76"/>
      <c r="H56" s="76"/>
      <c r="J56" s="3"/>
      <c r="W56" s="2"/>
    </row>
    <row r="57" spans="2:23" ht="22.5" x14ac:dyDescent="0.2">
      <c r="B57" s="75"/>
      <c r="C57" s="28" t="s">
        <v>25</v>
      </c>
      <c r="D57" s="28" t="s">
        <v>26</v>
      </c>
      <c r="E57" s="29" t="s">
        <v>10</v>
      </c>
      <c r="F57" s="29" t="s">
        <v>28</v>
      </c>
      <c r="G57" s="29" t="s">
        <v>29</v>
      </c>
      <c r="H57" s="29" t="s">
        <v>30</v>
      </c>
      <c r="I57" s="81" t="s">
        <v>33</v>
      </c>
      <c r="J57" s="82"/>
      <c r="K57" s="82"/>
      <c r="L57" s="82"/>
      <c r="M57" s="82"/>
      <c r="W57" s="2"/>
    </row>
    <row r="58" spans="2:23" ht="15" customHeight="1" x14ac:dyDescent="0.2">
      <c r="B58" s="30">
        <v>0</v>
      </c>
      <c r="C58" s="31">
        <f>D58</f>
        <v>16860.622677729752</v>
      </c>
      <c r="D58" s="31">
        <f>M15</f>
        <v>16860.622677729752</v>
      </c>
      <c r="E58" s="32"/>
      <c r="F58" s="33"/>
      <c r="G58" s="33"/>
      <c r="H58" s="33"/>
      <c r="I58" s="83" t="s">
        <v>25</v>
      </c>
      <c r="J58" s="84"/>
      <c r="K58" s="77" t="s">
        <v>11</v>
      </c>
      <c r="L58" s="78"/>
      <c r="M58" s="78"/>
      <c r="W58" s="2"/>
    </row>
    <row r="59" spans="2:23" ht="15" customHeight="1" x14ac:dyDescent="0.2">
      <c r="B59" s="30">
        <v>1</v>
      </c>
      <c r="C59" s="33">
        <f>+C58-E59</f>
        <v>12769.835131284348</v>
      </c>
      <c r="D59" s="33">
        <f>+D58+F59-$K$11</f>
        <v>12769.835131284348</v>
      </c>
      <c r="E59" s="34">
        <f>$E$20-F59</f>
        <v>4090.787546445405</v>
      </c>
      <c r="F59" s="34">
        <f>$E$12*D58</f>
        <v>337.21245355459507</v>
      </c>
      <c r="G59" s="42" t="s">
        <v>0</v>
      </c>
      <c r="H59" s="33">
        <f>E59+F59</f>
        <v>4428</v>
      </c>
      <c r="I59" s="83"/>
      <c r="J59" s="84"/>
      <c r="K59" s="79"/>
      <c r="L59" s="80"/>
      <c r="M59" s="80"/>
      <c r="W59" s="2"/>
    </row>
    <row r="60" spans="2:23" ht="15" customHeight="1" x14ac:dyDescent="0.2">
      <c r="B60" s="30">
        <v>2</v>
      </c>
      <c r="C60" s="33">
        <f>+C59-E60</f>
        <v>8597.2318339100348</v>
      </c>
      <c r="D60" s="33">
        <f>+D59+F60-$K$11</f>
        <v>8597.2318339100348</v>
      </c>
      <c r="E60" s="34">
        <f t="shared" ref="E60:E62" si="15">$E$20-F60</f>
        <v>4172.6032973743131</v>
      </c>
      <c r="F60" s="34">
        <f t="shared" ref="F60:F62" si="16">$E$12*D59</f>
        <v>255.39670262568697</v>
      </c>
      <c r="G60" s="42" t="s">
        <v>0</v>
      </c>
      <c r="H60" s="33">
        <f t="shared" ref="H60:H62" si="17">E60+F60</f>
        <v>4428</v>
      </c>
      <c r="I60" s="83" t="s">
        <v>32</v>
      </c>
      <c r="J60" s="84"/>
      <c r="K60" s="77" t="s">
        <v>43</v>
      </c>
      <c r="L60" s="78"/>
      <c r="M60" s="78"/>
      <c r="W60" s="2"/>
    </row>
    <row r="61" spans="2:23" ht="15" customHeight="1" x14ac:dyDescent="0.2">
      <c r="B61" s="30">
        <v>3</v>
      </c>
      <c r="C61" s="33">
        <f>+C60-E61</f>
        <v>4341.1764705882351</v>
      </c>
      <c r="D61" s="33">
        <f>+D60+F61-$K$11</f>
        <v>4341.176470588236</v>
      </c>
      <c r="E61" s="34">
        <f t="shared" si="15"/>
        <v>4256.0553633217996</v>
      </c>
      <c r="F61" s="34">
        <f t="shared" si="16"/>
        <v>171.94463667820071</v>
      </c>
      <c r="G61" s="42" t="s">
        <v>0</v>
      </c>
      <c r="H61" s="33">
        <f t="shared" si="17"/>
        <v>4428</v>
      </c>
      <c r="I61" s="83"/>
      <c r="J61" s="84"/>
      <c r="K61" s="79"/>
      <c r="L61" s="80"/>
      <c r="M61" s="80"/>
      <c r="W61" s="2"/>
    </row>
    <row r="62" spans="2:23" ht="15" customHeight="1" x14ac:dyDescent="0.2">
      <c r="B62" s="30">
        <v>4</v>
      </c>
      <c r="C62" s="33" t="s">
        <v>0</v>
      </c>
      <c r="D62" s="33" t="s">
        <v>0</v>
      </c>
      <c r="E62" s="34">
        <f t="shared" si="15"/>
        <v>4341.1764705882351</v>
      </c>
      <c r="F62" s="34">
        <f t="shared" si="16"/>
        <v>86.823529411764724</v>
      </c>
      <c r="G62" s="42" t="s">
        <v>0</v>
      </c>
      <c r="H62" s="33">
        <f t="shared" si="17"/>
        <v>4428</v>
      </c>
      <c r="I62" s="83" t="s">
        <v>28</v>
      </c>
      <c r="J62" s="84"/>
      <c r="K62" s="85" t="s">
        <v>40</v>
      </c>
      <c r="L62" s="85"/>
      <c r="M62" s="85"/>
      <c r="W62" s="2"/>
    </row>
    <row r="63" spans="2:23" ht="15" customHeight="1" thickBot="1" x14ac:dyDescent="0.25">
      <c r="B63" s="35" t="s">
        <v>1</v>
      </c>
      <c r="C63" s="36"/>
      <c r="D63" s="36"/>
      <c r="E63" s="37">
        <f>SUM(E59:E62)</f>
        <v>16860.622677729752</v>
      </c>
      <c r="F63" s="37">
        <f t="shared" ref="F63" si="18">SUM(F59:F62)</f>
        <v>851.37732227024753</v>
      </c>
      <c r="G63" s="37"/>
      <c r="H63" s="37">
        <f t="shared" ref="H63" si="19">SUM(H59:H62)</f>
        <v>17712</v>
      </c>
      <c r="I63" s="83"/>
      <c r="J63" s="84"/>
      <c r="K63" s="85"/>
      <c r="L63" s="85"/>
      <c r="M63" s="85"/>
      <c r="W63" s="2"/>
    </row>
    <row r="64" spans="2:23" ht="12" thickTop="1" x14ac:dyDescent="0.2">
      <c r="J64" s="3"/>
      <c r="W64" s="2"/>
    </row>
    <row r="65" spans="10:23" x14ac:dyDescent="0.2">
      <c r="J65" s="3"/>
      <c r="W65" s="2"/>
    </row>
    <row r="66" spans="10:23" x14ac:dyDescent="0.2">
      <c r="J66" s="3"/>
      <c r="W66" s="2"/>
    </row>
    <row r="67" spans="10:23" x14ac:dyDescent="0.2">
      <c r="J67" s="3"/>
      <c r="W67" s="2"/>
    </row>
    <row r="68" spans="10:23" x14ac:dyDescent="0.2">
      <c r="J68" s="3"/>
      <c r="W68" s="2"/>
    </row>
    <row r="69" spans="10:23" x14ac:dyDescent="0.2">
      <c r="J69" s="3"/>
      <c r="W69" s="2"/>
    </row>
    <row r="70" spans="10:23" x14ac:dyDescent="0.2">
      <c r="J70" s="3"/>
      <c r="W70" s="2"/>
    </row>
    <row r="71" spans="10:23" x14ac:dyDescent="0.2">
      <c r="J71" s="3"/>
      <c r="W71" s="2"/>
    </row>
    <row r="72" spans="10:23" x14ac:dyDescent="0.2">
      <c r="J72" s="3"/>
      <c r="W72" s="2"/>
    </row>
    <row r="73" spans="10:23" x14ac:dyDescent="0.2">
      <c r="J73" s="3"/>
      <c r="W73" s="2"/>
    </row>
    <row r="74" spans="10:23" x14ac:dyDescent="0.2">
      <c r="J74" s="3"/>
      <c r="W74" s="2"/>
    </row>
    <row r="75" spans="10:23" x14ac:dyDescent="0.2">
      <c r="J75" s="3"/>
      <c r="W75" s="2"/>
    </row>
    <row r="76" spans="10:23" x14ac:dyDescent="0.2">
      <c r="J76" s="3"/>
      <c r="W76" s="2"/>
    </row>
    <row r="77" spans="10:23" x14ac:dyDescent="0.2">
      <c r="J77" s="3"/>
      <c r="W77" s="2"/>
    </row>
    <row r="78" spans="10:23" x14ac:dyDescent="0.2">
      <c r="J78" s="3"/>
      <c r="W78" s="2"/>
    </row>
    <row r="79" spans="10:23" x14ac:dyDescent="0.2">
      <c r="J79" s="3"/>
      <c r="W79" s="2"/>
    </row>
    <row r="80" spans="10:23" x14ac:dyDescent="0.2">
      <c r="J80" s="3"/>
      <c r="W80" s="2"/>
    </row>
    <row r="81" spans="10:23" x14ac:dyDescent="0.2">
      <c r="J81" s="3"/>
      <c r="W81" s="2"/>
    </row>
    <row r="82" spans="10:23" x14ac:dyDescent="0.2">
      <c r="J82" s="3"/>
      <c r="W82" s="2"/>
    </row>
    <row r="83" spans="10:23" x14ac:dyDescent="0.2">
      <c r="J83" s="3"/>
      <c r="W83" s="2"/>
    </row>
    <row r="84" spans="10:23" x14ac:dyDescent="0.2">
      <c r="J84" s="3"/>
      <c r="W84" s="2"/>
    </row>
    <row r="85" spans="10:23" x14ac:dyDescent="0.2">
      <c r="J85" s="3"/>
      <c r="W85" s="2"/>
    </row>
    <row r="86" spans="10:23" x14ac:dyDescent="0.2">
      <c r="J86" s="3"/>
      <c r="W86" s="2"/>
    </row>
    <row r="87" spans="10:23" x14ac:dyDescent="0.2">
      <c r="J87" s="3"/>
      <c r="W87" s="2"/>
    </row>
    <row r="88" spans="10:23" x14ac:dyDescent="0.2">
      <c r="J88" s="3"/>
      <c r="W88" s="2"/>
    </row>
    <row r="89" spans="10:23" x14ac:dyDescent="0.2">
      <c r="J89" s="3"/>
      <c r="W89" s="2"/>
    </row>
    <row r="90" spans="10:23" x14ac:dyDescent="0.2">
      <c r="J90" s="3"/>
      <c r="W90" s="2"/>
    </row>
    <row r="91" spans="10:23" x14ac:dyDescent="0.2">
      <c r="J91" s="3"/>
      <c r="W91" s="2"/>
    </row>
    <row r="92" spans="10:23" x14ac:dyDescent="0.2">
      <c r="J92" s="3"/>
      <c r="W92" s="2"/>
    </row>
    <row r="93" spans="10:23" x14ac:dyDescent="0.2">
      <c r="J93" s="3"/>
      <c r="W93" s="2"/>
    </row>
    <row r="94" spans="10:23" x14ac:dyDescent="0.2">
      <c r="J94" s="3"/>
      <c r="W94" s="2"/>
    </row>
    <row r="95" spans="10:23" x14ac:dyDescent="0.2">
      <c r="J95" s="3"/>
      <c r="W95" s="2"/>
    </row>
    <row r="96" spans="10:23" x14ac:dyDescent="0.2">
      <c r="J96" s="3"/>
      <c r="W96" s="2"/>
    </row>
    <row r="97" spans="10:23" x14ac:dyDescent="0.2">
      <c r="J97" s="3"/>
      <c r="W97" s="2"/>
    </row>
    <row r="98" spans="10:23" x14ac:dyDescent="0.2">
      <c r="J98" s="3"/>
      <c r="W98" s="2"/>
    </row>
    <row r="99" spans="10:23" x14ac:dyDescent="0.2">
      <c r="J99" s="3"/>
      <c r="W99" s="2"/>
    </row>
    <row r="100" spans="10:23" x14ac:dyDescent="0.2">
      <c r="J100" s="3"/>
      <c r="W100" s="2"/>
    </row>
    <row r="101" spans="10:23" x14ac:dyDescent="0.2">
      <c r="J101" s="3"/>
      <c r="W101" s="2"/>
    </row>
  </sheetData>
  <sheetProtection password="CFDF" sheet="1" objects="1" scenarios="1"/>
  <mergeCells count="70">
    <mergeCell ref="I60:J61"/>
    <mergeCell ref="K60:M61"/>
    <mergeCell ref="I62:J63"/>
    <mergeCell ref="K62:M63"/>
    <mergeCell ref="B54:H55"/>
    <mergeCell ref="B56:B57"/>
    <mergeCell ref="C56:D56"/>
    <mergeCell ref="E56:H56"/>
    <mergeCell ref="I57:M57"/>
    <mergeCell ref="I58:J59"/>
    <mergeCell ref="K58:M59"/>
    <mergeCell ref="I47:J48"/>
    <mergeCell ref="K47:M48"/>
    <mergeCell ref="I49:J50"/>
    <mergeCell ref="K49:M50"/>
    <mergeCell ref="I51:J52"/>
    <mergeCell ref="K51:M52"/>
    <mergeCell ref="B45:B46"/>
    <mergeCell ref="C45:D45"/>
    <mergeCell ref="E45:H45"/>
    <mergeCell ref="I46:M46"/>
    <mergeCell ref="B32:H33"/>
    <mergeCell ref="B34:B35"/>
    <mergeCell ref="C34:D34"/>
    <mergeCell ref="E34:H34"/>
    <mergeCell ref="I35:M35"/>
    <mergeCell ref="I36:J37"/>
    <mergeCell ref="K36:M37"/>
    <mergeCell ref="I38:J39"/>
    <mergeCell ref="K38:M39"/>
    <mergeCell ref="I40:J41"/>
    <mergeCell ref="K40:M41"/>
    <mergeCell ref="B43:H44"/>
    <mergeCell ref="I29:J30"/>
    <mergeCell ref="K29:M30"/>
    <mergeCell ref="B20:D20"/>
    <mergeCell ref="E20:F20"/>
    <mergeCell ref="B22:H22"/>
    <mergeCell ref="B23:B24"/>
    <mergeCell ref="C23:D23"/>
    <mergeCell ref="E23:H23"/>
    <mergeCell ref="I24:M24"/>
    <mergeCell ref="I25:J26"/>
    <mergeCell ref="K25:M26"/>
    <mergeCell ref="I27:J28"/>
    <mergeCell ref="K27:M28"/>
    <mergeCell ref="B17:D17"/>
    <mergeCell ref="E17:F17"/>
    <mergeCell ref="B18:D18"/>
    <mergeCell ref="E18:F18"/>
    <mergeCell ref="B19:D19"/>
    <mergeCell ref="E19:F19"/>
    <mergeCell ref="B14:D14"/>
    <mergeCell ref="E14:F14"/>
    <mergeCell ref="B15:D15"/>
    <mergeCell ref="E15:F15"/>
    <mergeCell ref="B16:D16"/>
    <mergeCell ref="E16:F16"/>
    <mergeCell ref="B11:D11"/>
    <mergeCell ref="E11:F11"/>
    <mergeCell ref="B12:D12"/>
    <mergeCell ref="E12:F12"/>
    <mergeCell ref="B13:D13"/>
    <mergeCell ref="E13:F13"/>
    <mergeCell ref="B7:M7"/>
    <mergeCell ref="B9:F9"/>
    <mergeCell ref="H9:J9"/>
    <mergeCell ref="K9:M9"/>
    <mergeCell ref="B10:D10"/>
    <mergeCell ref="E10:F10"/>
  </mergeCells>
  <printOptions horizontalCentered="1"/>
  <pageMargins left="0.19685039370078741" right="0.19685039370078741" top="0.19685039370078741" bottom="0.19685039370078741" header="0" footer="0"/>
  <pageSetup paperSize="9" scale="7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36M</vt:lpstr>
      <vt:lpstr>48M</vt:lpstr>
      <vt:lpstr>'36M'!Print_Area</vt:lpstr>
      <vt:lpstr>'48M'!Print_Area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Miroslav Malovec</dc:creator>
  <cp:lastModifiedBy>Miroslav Malovec</cp:lastModifiedBy>
  <cp:lastPrinted>2018-12-07T15:05:50Z</cp:lastPrinted>
  <dcterms:created xsi:type="dcterms:W3CDTF">2018-12-06T15:04:13Z</dcterms:created>
  <dcterms:modified xsi:type="dcterms:W3CDTF">2018-12-13T15:28:55Z</dcterms:modified>
</cp:coreProperties>
</file>